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I. Du toan chi" sheetId="3" r:id="rId1"/>
    <sheet name="II. Du toan thu phi, le phi" sheetId="4" r:id="rId2"/>
  </sheets>
  <definedNames>
    <definedName name="_xlnm.Print_Titles" localSheetId="0">'I. Du toan chi'!$6:$7</definedName>
  </definedNames>
  <calcPr calcId="144525"/>
</workbook>
</file>

<file path=xl/calcChain.xml><?xml version="1.0" encoding="utf-8"?>
<calcChain xmlns="http://schemas.openxmlformats.org/spreadsheetml/2006/main">
  <c r="C87" i="3" l="1"/>
  <c r="D70" i="3" l="1"/>
  <c r="E70" i="3"/>
  <c r="D105" i="3"/>
  <c r="C105" i="3"/>
  <c r="F105" i="3"/>
  <c r="E7" i="4" l="1"/>
  <c r="E6" i="4" s="1"/>
  <c r="E8" i="4"/>
  <c r="E10" i="4"/>
  <c r="E13" i="4"/>
  <c r="E12" i="4" s="1"/>
  <c r="E18" i="4"/>
  <c r="E20" i="4"/>
  <c r="E21" i="4"/>
  <c r="E22" i="4"/>
  <c r="D23" i="4"/>
  <c r="D22" i="4"/>
  <c r="D21" i="4"/>
  <c r="C19" i="4"/>
  <c r="D18" i="4"/>
  <c r="D17" i="4" s="1"/>
  <c r="F17" i="4"/>
  <c r="C17" i="4"/>
  <c r="D16" i="4"/>
  <c r="D15" i="4"/>
  <c r="D14" i="4"/>
  <c r="D13" i="4"/>
  <c r="D12" i="4" s="1"/>
  <c r="C12" i="4"/>
  <c r="D11" i="4"/>
  <c r="D9" i="4"/>
  <c r="D8" i="4"/>
  <c r="D6" i="4" s="1"/>
  <c r="C6" i="4"/>
  <c r="C88" i="3"/>
  <c r="C75" i="3"/>
  <c r="C74" i="3"/>
  <c r="C59" i="3"/>
  <c r="C58" i="3"/>
  <c r="F60" i="3"/>
  <c r="C46" i="3"/>
  <c r="C45" i="3"/>
  <c r="C37" i="3"/>
  <c r="C38" i="3"/>
  <c r="C15" i="3"/>
  <c r="F16" i="3"/>
  <c r="C14" i="3"/>
  <c r="F39" i="3"/>
  <c r="C5" i="4" l="1"/>
  <c r="D19" i="4"/>
  <c r="D5" i="4" s="1"/>
  <c r="F19" i="4"/>
  <c r="E5" i="4" s="1"/>
  <c r="F76" i="3" l="1"/>
  <c r="F89" i="3"/>
  <c r="C110" i="3"/>
  <c r="D110" i="3"/>
  <c r="E110" i="3"/>
  <c r="E105" i="3"/>
  <c r="F17" i="3"/>
  <c r="F112" i="3"/>
  <c r="F111" i="3"/>
  <c r="F110" i="3" s="1"/>
  <c r="D109" i="3"/>
  <c r="F109" i="3" s="1"/>
  <c r="D108" i="3"/>
  <c r="F108" i="3" s="1"/>
  <c r="D107" i="3"/>
  <c r="F107" i="3" s="1"/>
  <c r="D106" i="3"/>
  <c r="F106" i="3" s="1"/>
  <c r="D104" i="3"/>
  <c r="F104" i="3" s="1"/>
  <c r="F103" i="3"/>
  <c r="E102" i="3"/>
  <c r="E101" i="3" s="1"/>
  <c r="C102" i="3"/>
  <c r="C101" i="3" s="1"/>
  <c r="F100" i="3"/>
  <c r="F99" i="3"/>
  <c r="D98" i="3"/>
  <c r="F98" i="3" s="1"/>
  <c r="D97" i="3"/>
  <c r="F97" i="3" s="1"/>
  <c r="F96" i="3"/>
  <c r="D95" i="3"/>
  <c r="F95" i="3" s="1"/>
  <c r="F94" i="3"/>
  <c r="F93" i="3"/>
  <c r="E92" i="3"/>
  <c r="C92" i="3"/>
  <c r="F91" i="3"/>
  <c r="F90" i="3"/>
  <c r="E88" i="3"/>
  <c r="D88" i="3"/>
  <c r="F87" i="3"/>
  <c r="F86" i="3"/>
  <c r="D85" i="3"/>
  <c r="C85" i="3"/>
  <c r="F83" i="3"/>
  <c r="D82" i="3"/>
  <c r="D79" i="3" s="1"/>
  <c r="F81" i="3"/>
  <c r="F80" i="3"/>
  <c r="E79" i="3"/>
  <c r="C79" i="3"/>
  <c r="F78" i="3"/>
  <c r="F77" i="3"/>
  <c r="E75" i="3"/>
  <c r="D75" i="3"/>
  <c r="E72" i="3"/>
  <c r="F73" i="3"/>
  <c r="D72" i="3"/>
  <c r="C72" i="3"/>
  <c r="D69" i="3"/>
  <c r="F69" i="3" s="1"/>
  <c r="D68" i="3"/>
  <c r="F68" i="3" s="1"/>
  <c r="E67" i="3"/>
  <c r="E63" i="3" s="1"/>
  <c r="E62" i="3" s="1"/>
  <c r="F62" i="3" s="1"/>
  <c r="D67" i="3"/>
  <c r="F67" i="3" s="1"/>
  <c r="F66" i="3"/>
  <c r="F65" i="3"/>
  <c r="F64" i="3"/>
  <c r="C63" i="3"/>
  <c r="F61" i="3"/>
  <c r="D59" i="3"/>
  <c r="D58" i="3" s="1"/>
  <c r="E56" i="3"/>
  <c r="F57" i="3"/>
  <c r="C56" i="3"/>
  <c r="F54" i="3"/>
  <c r="F53" i="3"/>
  <c r="F52" i="3"/>
  <c r="F51" i="3"/>
  <c r="E50" i="3"/>
  <c r="D50" i="3"/>
  <c r="C50" i="3"/>
  <c r="F49" i="3"/>
  <c r="F48" i="3"/>
  <c r="E46" i="3"/>
  <c r="D46" i="3"/>
  <c r="F45" i="3"/>
  <c r="F44" i="3"/>
  <c r="D43" i="3"/>
  <c r="C43" i="3"/>
  <c r="F41" i="3"/>
  <c r="F40" i="3"/>
  <c r="E34" i="3"/>
  <c r="E33" i="3" s="1"/>
  <c r="F36" i="3"/>
  <c r="F35" i="3"/>
  <c r="D34" i="3"/>
  <c r="D33" i="3" s="1"/>
  <c r="C34" i="3"/>
  <c r="D32" i="3"/>
  <c r="F32" i="3" s="1"/>
  <c r="F31" i="3"/>
  <c r="F30" i="3"/>
  <c r="D29" i="3"/>
  <c r="F29" i="3" s="1"/>
  <c r="D28" i="3"/>
  <c r="F28" i="3" s="1"/>
  <c r="D27" i="3"/>
  <c r="F27" i="3" s="1"/>
  <c r="D26" i="3"/>
  <c r="F26" i="3" s="1"/>
  <c r="F25" i="3"/>
  <c r="D24" i="3"/>
  <c r="F23" i="3"/>
  <c r="D22" i="3"/>
  <c r="F22" i="3" s="1"/>
  <c r="F21" i="3"/>
  <c r="F20" i="3"/>
  <c r="E19" i="3"/>
  <c r="C19" i="3"/>
  <c r="E15" i="3"/>
  <c r="D15" i="3"/>
  <c r="D14" i="3" s="1"/>
  <c r="F13" i="3"/>
  <c r="F12" i="3"/>
  <c r="F59" i="3" l="1"/>
  <c r="F88" i="3"/>
  <c r="F75" i="3"/>
  <c r="F47" i="3"/>
  <c r="F46" i="3" s="1"/>
  <c r="F43" i="3"/>
  <c r="F74" i="3"/>
  <c r="F72" i="3" s="1"/>
  <c r="F102" i="3"/>
  <c r="F101" i="3" s="1"/>
  <c r="C71" i="3"/>
  <c r="F50" i="3"/>
  <c r="D42" i="3"/>
  <c r="D63" i="3"/>
  <c r="F92" i="3"/>
  <c r="D71" i="3"/>
  <c r="F85" i="3"/>
  <c r="F84" i="3" s="1"/>
  <c r="F70" i="3" s="1"/>
  <c r="D19" i="3"/>
  <c r="D10" i="3" s="1"/>
  <c r="C42" i="3"/>
  <c r="E71" i="3"/>
  <c r="F63" i="3"/>
  <c r="F37" i="3"/>
  <c r="F34" i="3" s="1"/>
  <c r="D102" i="3"/>
  <c r="D101" i="3" s="1"/>
  <c r="C55" i="3"/>
  <c r="C84" i="3"/>
  <c r="C70" i="3" s="1"/>
  <c r="D11" i="3"/>
  <c r="F58" i="3"/>
  <c r="F56" i="3" s="1"/>
  <c r="D56" i="3"/>
  <c r="E59" i="3"/>
  <c r="E55" i="3" s="1"/>
  <c r="E85" i="3"/>
  <c r="E84" i="3" s="1"/>
  <c r="D92" i="3"/>
  <c r="D84" i="3" s="1"/>
  <c r="E43" i="3"/>
  <c r="E42" i="3" s="1"/>
  <c r="F24" i="3"/>
  <c r="F19" i="3" s="1"/>
  <c r="F82" i="3"/>
  <c r="F79" i="3" s="1"/>
  <c r="F42" i="3" l="1"/>
  <c r="F71" i="3"/>
  <c r="D55" i="3"/>
  <c r="F55" i="3"/>
  <c r="D9" i="3"/>
  <c r="D8" i="3" s="1"/>
  <c r="F18" i="3" l="1"/>
  <c r="E11" i="3"/>
  <c r="E10" i="3" s="1"/>
  <c r="E9" i="3" s="1"/>
  <c r="E8" i="3" s="1"/>
  <c r="C11" i="3"/>
  <c r="C10" i="3"/>
  <c r="F14" i="3" l="1"/>
  <c r="F11" i="3" s="1"/>
  <c r="F15" i="3"/>
  <c r="F10" i="3" s="1"/>
  <c r="C33" i="3"/>
  <c r="F38" i="3"/>
  <c r="F33" i="3" s="1"/>
  <c r="F9" i="3" l="1"/>
  <c r="F8" i="3" s="1"/>
  <c r="C9" i="3"/>
  <c r="C8" i="3" s="1"/>
</calcChain>
</file>

<file path=xl/sharedStrings.xml><?xml version="1.0" encoding="utf-8"?>
<sst xmlns="http://schemas.openxmlformats.org/spreadsheetml/2006/main" count="144" uniqueCount="92">
  <si>
    <t xml:space="preserve">I. DỰ TOÁN CHI THƯỜNG XUYÊN </t>
  </si>
  <si>
    <t>STT</t>
  </si>
  <si>
    <t>I</t>
  </si>
  <si>
    <t>Kinh phí thực hiện chế độ tự chủ</t>
  </si>
  <si>
    <t xml:space="preserve"> - Kinh phí hoạt động theo định mức </t>
  </si>
  <si>
    <t>Kinh phí không thực hiện chế độ tự chủ</t>
  </si>
  <si>
    <t xml:space="preserve"> - Bổ sung chế độ Lễ, Tết Nguyên đán</t>
  </si>
  <si>
    <t xml:space="preserve"> - Trang phục thanh tra và kinh phí tiếp công dân</t>
  </si>
  <si>
    <t xml:space="preserve"> - Tổ chức các đoàn thanh kiểm tra</t>
  </si>
  <si>
    <t xml:space="preserve"> - Tổ chức đối thoại doanh  nghiệp</t>
  </si>
  <si>
    <t xml:space="preserve"> - Đo đạc xác định diện tích đất phục vụ xử phạt vi phạm hành chính trong lĩnh vực đất đai TTLT 39/2011/TTLT-BTNMT-BTC ngày 15/11/2011</t>
  </si>
  <si>
    <t xml:space="preserve"> - Tổ chức tuần lễ biển đảo</t>
  </si>
  <si>
    <t xml:space="preserve"> - Thực hiện công tác kiểm soát ô nhiễm môi trường biển </t>
  </si>
  <si>
    <t>II</t>
  </si>
  <si>
    <t xml:space="preserve"> - Vận hành và duy trì bản đồ trực tuyến</t>
  </si>
  <si>
    <t xml:space="preserve"> - Duy trì và phát triển hoạt động cổng thông tin điện tử</t>
  </si>
  <si>
    <t xml:space="preserve"> - Lĩnh vực đất đai (kinh phí đo đạc, lập bản đồ, kiểm kê đất đai)</t>
  </si>
  <si>
    <t xml:space="preserve"> - Lĩnh vực khoáng sản </t>
  </si>
  <si>
    <t xml:space="preserve"> - Lĩnh vực nước, khí tượng thủy văn </t>
  </si>
  <si>
    <t xml:space="preserve"> - Lĩnh vực biển đảo</t>
  </si>
  <si>
    <t>III</t>
  </si>
  <si>
    <t>Nội dung</t>
  </si>
  <si>
    <t>Tổng số</t>
  </si>
  <si>
    <t>Để lại đơn vị</t>
  </si>
  <si>
    <t xml:space="preserve">Sở Tài nguyên Môi trường </t>
  </si>
  <si>
    <t xml:space="preserve"> - Tổ chức đấu giá quyền sử dụng đất </t>
  </si>
  <si>
    <t>II. DỰ TOÁN CÁC KHOẢN THU PHÍ, LỆ PHÍ</t>
  </si>
  <si>
    <t>Nộp ngân sách nhà nước</t>
  </si>
  <si>
    <t>PHỤ LỤC GIAO DỰ TOÁN</t>
  </si>
  <si>
    <t xml:space="preserve"> - Kinh phí tiền lương theo Nghị định 38/2019/NĐ-CP</t>
  </si>
  <si>
    <t xml:space="preserve"> - Trang thiết bị bảo quản tài liệu lưu trữ tại kho lưu trữ</t>
  </si>
  <si>
    <t xml:space="preserve"> - Kinh phí tập huấn và kiểm tra chấp hành pháp luật về khoáng sản, bảo vệ tài nguyên khoáng sản</t>
  </si>
  <si>
    <t xml:space="preserve"> - Kinh phí thay mặt UBND tỉnh tham dự tòa án và nộp án phí</t>
  </si>
  <si>
    <t xml:space="preserve"> - Kiểm tra hoạt động đo đạc và bản đồ của các đơn vị, tổ chức được cấp giấy phép</t>
  </si>
  <si>
    <t xml:space="preserve"> - BS tiền lương theo NĐ 24/2023/NĐ-CP</t>
  </si>
  <si>
    <t xml:space="preserve"> - Kinh phí xây dựng văn bản quy phạm pháp luật </t>
  </si>
  <si>
    <t>Lệ phí cấp giấy phép khai thác khoáng sản</t>
  </si>
  <si>
    <t>Lệ phí cấp giấy chứng nhận QSDĐ</t>
  </si>
  <si>
    <t>Phí thẩm định báo cáo thăm dò khoáng sản</t>
  </si>
  <si>
    <t>Phí thẩm định HS, BC thăm dò, khai thác sử dụng và đánh giá trữ lượng nước</t>
  </si>
  <si>
    <t>Phí thẩm định cấp giấy phép đo đạc</t>
  </si>
  <si>
    <t>Phí hướng dẫn DABTTĐC</t>
  </si>
  <si>
    <t>Phí BVMT đối với nước thải công nghiệp</t>
  </si>
  <si>
    <t>Phí thẩm định cấp, cấp lại, cấp điều chỉnh giấy phép môi trường</t>
  </si>
  <si>
    <t>Phí thẩm định đánh giá tác động môi trường</t>
  </si>
  <si>
    <t>Phí thẩm định phương án cải tạo phục hồi trường</t>
  </si>
  <si>
    <t>Phí khai thác thông tin dữ liệu tài nguyên môi trường (phí in sao chụp tài liệu)</t>
  </si>
  <si>
    <t>Phí Thẩm định cấp giấy CNQSDĐ</t>
  </si>
  <si>
    <t>Phí khai thác thông tin đất đai</t>
  </si>
  <si>
    <t>Phí đăng ký cầm cố</t>
  </si>
  <si>
    <t>Chi cục Bảo vệ môi trường</t>
  </si>
  <si>
    <t>Sở Tài nguyên và Môi trường</t>
  </si>
  <si>
    <t xml:space="preserve"> - Kinh phí tiền lương theo Nghị định 73/2024/NĐ-CP</t>
  </si>
  <si>
    <t>- Quỹ tiền thưởng theo Nghị định số 73/2024/NĐ-CP</t>
  </si>
  <si>
    <t xml:space="preserve"> - Tập huấn, tuyên truyền phổ biến phương án bảo vệ, thăm dò, khai thác và sử dụng tài nguyên nước tỉnh Khánh Hòa giao đoạn 2021-2030, định hướng đến 2050 (bg kiểm tra định kỳ, Ngày nước, ..); Tuyên truyền ngày nước, KTTG; Kinh phí kiểm tra định kỳ hoạt động tài nguyên nước</t>
  </si>
  <si>
    <t>- Kinh phí hỗ trợ chế độ Nghị quyết 30/2023/NQ-HĐND</t>
  </si>
  <si>
    <t>- Kinh phí hỗ trợ CCVC làm việc tại Trung tâm Phục vụ hành chính công tỉnh Khánh Hòa theo NQ 23/2023/NQ_HĐND</t>
  </si>
  <si>
    <t>-Tổ chức tập huấn lĩnh vực đất đai - tài nguyên môi trường</t>
  </si>
  <si>
    <t>Đơn vị tính: triệu đồng</t>
  </si>
  <si>
    <t>Đơn vị giữ</t>
  </si>
  <si>
    <t>- Kinh phí HĐLĐ</t>
  </si>
  <si>
    <t>Kinh phí thực hiện CCTL</t>
  </si>
  <si>
    <t xml:space="preserve"> - Kinh phí thay mặt UBND tỉnh Khánh Hòa tham dự phiên tòa tại Đà Nẵng</t>
  </si>
  <si>
    <t xml:space="preserve"> - Kinh phí xây dựng, hoàn thiện văn bản pháp luật</t>
  </si>
  <si>
    <t xml:space="preserve"> - Thẩm định và giao khu vực biển nhất định cho tổ chức, cá nhân khai thác, sử dụng tài nguyên biển Nghị định 51/2014/NĐ-CP (năm 2022 dự kiến 20 hồ sơ)</t>
  </si>
  <si>
    <t xml:space="preserve"> -  Thực hiện việc cấp, cấp lại, gia hạn, sửa đổi, bổ sung giấy phép nhận chìm ở biển theo Nghị định 40/2016/NĐ-CP</t>
  </si>
  <si>
    <t>Chi sự nghiệp kinh tế</t>
  </si>
  <si>
    <t xml:space="preserve"> - Kinh phí quản lý, bảo vệ các khu đất trống của tỉnh</t>
  </si>
  <si>
    <t xml:space="preserve"> - Bổ sung chế độ lễ Tết nguyên đán</t>
  </si>
  <si>
    <t xml:space="preserve"> - Nâng cấp thiết bị máy chủ</t>
  </si>
  <si>
    <t xml:space="preserve"> - Xử lý mối mọt kho lưu trữ</t>
  </si>
  <si>
    <t xml:space="preserve"> - Kế hoạch thu thập CSDL về TNMT</t>
  </si>
  <si>
    <t xml:space="preserve"> - Kinh phí hỗ trợ ngân sách cho đơn vị thu phí để triển khai thực hiện Nghị quyết 02/2024/NQ-HĐND quy định miễn thu phí, lệ phí đối với dịch vụ công trực tuyến </t>
  </si>
  <si>
    <t xml:space="preserve">Chi sự nghiệp môi trường </t>
  </si>
  <si>
    <t xml:space="preserve"> - 10% tiết kiệm</t>
  </si>
  <si>
    <t>Chi quản lý hành chính</t>
  </si>
  <si>
    <t>Văn phòng Sở Tài nguyên Môi trường 
(Mã QHNS 1007224, Chương 426, Loại 340, Khoản 341)</t>
  </si>
  <si>
    <t>Chi cục bảo vệ môi trường 
(Mã QHNS 1085919, Chương 426, Loại 340, Khoản 341)</t>
  </si>
  <si>
    <t>Chi cục Quản lý đất đai
(Mã QHNS 1101499, Chương 426, Loại 340, Khoản 341)</t>
  </si>
  <si>
    <t>Chi cục biển, hải đảo
(Mã QHNS 1112538, Chương 426, Loại 340, Khoản 341)</t>
  </si>
  <si>
    <t>Trung tâm phát triển quỹ đất 
(Mã QHNS 1031567, Chương 426, Loại 280, Khoản 332)</t>
  </si>
  <si>
    <t>Văn phòng Sở Tài nguyên Môi trường 
(Mã QHNS 1007224, Chương 426, Loại 280, Khoản 332)</t>
  </si>
  <si>
    <t>Văn phòng đăng ký đất đai 
(Mã QHNS 1079036, Chương 426, Loại 280, Khoản 332)</t>
  </si>
  <si>
    <t>Trung tâm công nghệ thông tin 
(Mã QHNS 1040172, Chương 426, Loại 280, Khoản 332)</t>
  </si>
  <si>
    <t>TT Quan trắc môi trường 
Mã QHNS 1030205, Chương 426, Loại 250, Khoản 281)</t>
  </si>
  <si>
    <t>Ngân sách giữ 10% tiết kiệm</t>
  </si>
  <si>
    <t>Văn phòng Sở TN&amp;MT</t>
  </si>
  <si>
    <t>Trung tâm Công nghệ Thông tin TNMT</t>
  </si>
  <si>
    <t>Văn phòng Đăng ký đất đai</t>
  </si>
  <si>
    <t>(Kèm theo Quyết định số            /QĐ-STNMT của Sở Tài nguyên và Môi trường tỉnh Khánh Hòa)</t>
  </si>
  <si>
    <t>Dự toán theo Quyết định số 3321/QĐ-UBND</t>
  </si>
  <si>
    <t>Dự toán đơn vị sử dụng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</si>
</sst>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0.000"/>
  </numFmts>
  <fonts count="1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3"/>
      <name val=".VnTime"/>
      <family val="2"/>
    </font>
    <font>
      <sz val="11"/>
      <color indexed="8"/>
      <name val="Times New Roman"/>
      <family val="2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i/>
      <sz val="13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3"/>
      <name val="Times New Roman"/>
      <family val="1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3" fontId="2" fillId="0" borderId="0"/>
    <xf numFmtId="0" fontId="2" fillId="0" borderId="0"/>
    <xf numFmtId="3" fontId="4" fillId="0" borderId="0"/>
    <xf numFmtId="0" fontId="8" fillId="0" borderId="0"/>
    <xf numFmtId="0" fontId="2" fillId="0" borderId="0"/>
    <xf numFmtId="0" fontId="11" fillId="0" borderId="0"/>
    <xf numFmtId="43" fontId="5" fillId="0" borderId="0" applyFont="0" applyFill="0" applyBorder="0" applyAlignment="0" applyProtection="0"/>
    <xf numFmtId="0" fontId="8" fillId="0" borderId="0"/>
    <xf numFmtId="43" fontId="13" fillId="0" borderId="0" applyFont="0" applyFill="0" applyBorder="0" applyAlignment="0" applyProtection="0"/>
    <xf numFmtId="0" fontId="8" fillId="0" borderId="0"/>
  </cellStyleXfs>
  <cellXfs count="77">
    <xf numFmtId="0" fontId="0" fillId="0" borderId="0" xfId="0"/>
    <xf numFmtId="3" fontId="2" fillId="0" borderId="0" xfId="5" applyNumberFormat="1" applyFont="1" applyFill="1" applyAlignment="1">
      <alignment vertical="center"/>
    </xf>
    <xf numFmtId="3" fontId="1" fillId="0" borderId="0" xfId="5" applyNumberFormat="1" applyFont="1" applyFill="1" applyAlignment="1">
      <alignment vertical="center"/>
    </xf>
    <xf numFmtId="3" fontId="6" fillId="0" borderId="2" xfId="8" applyNumberFormat="1" applyFont="1" applyBorder="1" applyAlignment="1">
      <alignment horizontal="center" vertical="center" wrapText="1"/>
    </xf>
    <xf numFmtId="3" fontId="12" fillId="0" borderId="2" xfId="10" quotePrefix="1" applyNumberFormat="1" applyFont="1" applyBorder="1" applyAlignment="1">
      <alignment vertical="center" wrapText="1"/>
    </xf>
    <xf numFmtId="3" fontId="12" fillId="0" borderId="2" xfId="8" applyNumberFormat="1" applyFont="1" applyBorder="1" applyAlignment="1">
      <alignment horizontal="right" vertical="center" wrapText="1"/>
    </xf>
    <xf numFmtId="3" fontId="9" fillId="0" borderId="2" xfId="8" applyNumberFormat="1" applyFont="1" applyBorder="1" applyAlignment="1">
      <alignment vertical="center" wrapText="1"/>
    </xf>
    <xf numFmtId="3" fontId="9" fillId="0" borderId="2" xfId="10" quotePrefix="1" applyNumberFormat="1" applyFont="1" applyBorder="1" applyAlignment="1">
      <alignment vertical="center" wrapText="1"/>
    </xf>
    <xf numFmtId="3" fontId="9" fillId="0" borderId="2" xfId="8" applyNumberFormat="1" applyFont="1" applyBorder="1" applyAlignment="1">
      <alignment horizontal="right" vertical="center" wrapText="1"/>
    </xf>
    <xf numFmtId="3" fontId="12" fillId="0" borderId="2" xfId="8" applyNumberFormat="1" applyFont="1" applyBorder="1" applyAlignment="1">
      <alignment vertical="center" wrapText="1"/>
    </xf>
    <xf numFmtId="3" fontId="7" fillId="0" borderId="2" xfId="8" applyNumberFormat="1" applyFont="1" applyBorder="1" applyAlignment="1">
      <alignment horizontal="center" vertical="center" wrapText="1"/>
    </xf>
    <xf numFmtId="3" fontId="7" fillId="0" borderId="5" xfId="8" applyNumberFormat="1" applyFont="1" applyBorder="1" applyAlignment="1">
      <alignment horizontal="center" vertical="center" wrapText="1"/>
    </xf>
    <xf numFmtId="3" fontId="9" fillId="0" borderId="5" xfId="10" quotePrefix="1" applyNumberFormat="1" applyFont="1" applyBorder="1" applyAlignment="1">
      <alignment vertical="center" wrapText="1"/>
    </xf>
    <xf numFmtId="3" fontId="9" fillId="0" borderId="5" xfId="8" applyNumberFormat="1" applyFont="1" applyBorder="1" applyAlignment="1">
      <alignment horizontal="right" vertical="center" wrapText="1"/>
    </xf>
    <xf numFmtId="3" fontId="9" fillId="0" borderId="5" xfId="8" applyNumberFormat="1" applyFont="1" applyBorder="1" applyAlignment="1">
      <alignment vertical="center" wrapText="1"/>
    </xf>
    <xf numFmtId="164" fontId="1" fillId="0" borderId="2" xfId="9" applyNumberFormat="1" applyFont="1" applyFill="1" applyBorder="1" applyAlignment="1">
      <alignment vertical="center" wrapText="1"/>
    </xf>
    <xf numFmtId="164" fontId="2" fillId="0" borderId="2" xfId="9" applyNumberFormat="1" applyFont="1" applyFill="1" applyBorder="1" applyAlignment="1">
      <alignment vertical="center" wrapText="1"/>
    </xf>
    <xf numFmtId="0" fontId="2" fillId="0" borderId="0" xfId="5" applyFont="1" applyFill="1" applyAlignment="1">
      <alignment horizontal="center" vertical="center"/>
    </xf>
    <xf numFmtId="0" fontId="2" fillId="0" borderId="0" xfId="5" applyFont="1" applyFill="1" applyAlignment="1">
      <alignment vertical="center"/>
    </xf>
    <xf numFmtId="3" fontId="1" fillId="0" borderId="7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 wrapText="1"/>
    </xf>
    <xf numFmtId="3" fontId="12" fillId="0" borderId="0" xfId="8" applyNumberFormat="1" applyFont="1" applyAlignment="1">
      <alignment horizontal="left" vertical="center"/>
    </xf>
    <xf numFmtId="3" fontId="9" fillId="0" borderId="0" xfId="2" applyNumberFormat="1" applyFont="1" applyAlignment="1">
      <alignment vertical="center" wrapText="1"/>
    </xf>
    <xf numFmtId="3" fontId="12" fillId="0" borderId="1" xfId="8" applyNumberFormat="1" applyFont="1" applyBorder="1" applyAlignment="1">
      <alignment horizontal="center" vertical="center" wrapText="1"/>
    </xf>
    <xf numFmtId="3" fontId="12" fillId="0" borderId="7" xfId="8" applyNumberFormat="1" applyFont="1" applyBorder="1" applyAlignment="1">
      <alignment horizontal="center" vertical="center"/>
    </xf>
    <xf numFmtId="3" fontId="12" fillId="0" borderId="7" xfId="8" applyNumberFormat="1" applyFont="1" applyBorder="1" applyAlignment="1">
      <alignment horizontal="center" vertical="center" wrapText="1"/>
    </xf>
    <xf numFmtId="3" fontId="12" fillId="0" borderId="7" xfId="7" applyNumberFormat="1" applyFont="1" applyFill="1" applyBorder="1" applyAlignment="1">
      <alignment vertical="center"/>
    </xf>
    <xf numFmtId="0" fontId="1" fillId="0" borderId="0" xfId="5" applyFont="1" applyFill="1" applyAlignment="1">
      <alignment horizontal="center" vertical="center"/>
    </xf>
    <xf numFmtId="0" fontId="2" fillId="0" borderId="0" xfId="5" applyFont="1" applyFill="1" applyAlignment="1">
      <alignment horizontal="center" vertical="center" wrapText="1"/>
    </xf>
    <xf numFmtId="0" fontId="1" fillId="0" borderId="0" xfId="5" applyFont="1" applyFill="1" applyAlignment="1">
      <alignment horizontal="left" vertical="center"/>
    </xf>
    <xf numFmtId="0" fontId="2" fillId="0" borderId="0" xfId="5" applyFont="1" applyFill="1" applyAlignment="1">
      <alignment vertical="center" wrapText="1"/>
    </xf>
    <xf numFmtId="3" fontId="1" fillId="0" borderId="4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0" xfId="5" applyFont="1" applyFill="1" applyAlignment="1">
      <alignment vertical="center"/>
    </xf>
    <xf numFmtId="164" fontId="1" fillId="0" borderId="2" xfId="1" applyNumberFormat="1" applyFont="1" applyFill="1" applyBorder="1" applyAlignment="1">
      <alignment horizontal="center" vertical="center" wrapText="1"/>
    </xf>
    <xf numFmtId="3" fontId="1" fillId="0" borderId="2" xfId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3" fontId="1" fillId="0" borderId="2" xfId="2" applyNumberFormat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3" fontId="2" fillId="0" borderId="2" xfId="2" applyNumberFormat="1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164" fontId="1" fillId="0" borderId="0" xfId="5" applyNumberFormat="1" applyFont="1" applyFill="1" applyAlignment="1">
      <alignment vertical="center"/>
    </xf>
    <xf numFmtId="0" fontId="2" fillId="0" borderId="2" xfId="0" quotePrefix="1" applyFont="1" applyFill="1" applyBorder="1" applyAlignment="1">
      <alignment horizontal="left" vertical="center" wrapText="1"/>
    </xf>
    <xf numFmtId="164" fontId="2" fillId="0" borderId="0" xfId="5" applyNumberFormat="1" applyFont="1" applyFill="1" applyAlignment="1">
      <alignment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65" fontId="1" fillId="0" borderId="0" xfId="5" applyNumberFormat="1" applyFont="1" applyFill="1" applyAlignment="1">
      <alignment vertical="center"/>
    </xf>
    <xf numFmtId="3" fontId="1" fillId="0" borderId="2" xfId="9" applyNumberFormat="1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vertical="center"/>
    </xf>
    <xf numFmtId="3" fontId="2" fillId="0" borderId="2" xfId="9" applyNumberFormat="1" applyFont="1" applyFill="1" applyBorder="1" applyAlignment="1">
      <alignment vertical="center" wrapText="1"/>
    </xf>
    <xf numFmtId="3" fontId="2" fillId="0" borderId="2" xfId="2" quotePrefix="1" applyNumberFormat="1" applyFont="1" applyFill="1" applyBorder="1" applyAlignment="1">
      <alignment vertical="center" wrapText="1"/>
    </xf>
    <xf numFmtId="0" fontId="1" fillId="0" borderId="0" xfId="5" applyFont="1" applyFill="1" applyAlignment="1">
      <alignment vertical="center" wrapText="1"/>
    </xf>
    <xf numFmtId="0" fontId="1" fillId="0" borderId="0" xfId="5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3" fillId="0" borderId="6" xfId="6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>
      <alignment horizontal="center" vertical="center" wrapText="1"/>
    </xf>
    <xf numFmtId="3" fontId="9" fillId="0" borderId="12" xfId="8" applyNumberFormat="1" applyFont="1" applyBorder="1" applyAlignment="1">
      <alignment horizontal="right" vertical="center" wrapText="1"/>
    </xf>
    <xf numFmtId="3" fontId="9" fillId="0" borderId="13" xfId="8" applyNumberFormat="1" applyFont="1" applyBorder="1" applyAlignment="1">
      <alignment horizontal="right" vertical="center" wrapText="1"/>
    </xf>
    <xf numFmtId="3" fontId="12" fillId="0" borderId="12" xfId="8" applyNumberFormat="1" applyFont="1" applyBorder="1" applyAlignment="1">
      <alignment horizontal="right" vertical="center" wrapText="1"/>
    </xf>
    <xf numFmtId="3" fontId="12" fillId="0" borderId="13" xfId="8" applyNumberFormat="1" applyFont="1" applyBorder="1" applyAlignment="1">
      <alignment horizontal="right" vertical="center" wrapText="1"/>
    </xf>
    <xf numFmtId="3" fontId="12" fillId="0" borderId="14" xfId="7" applyNumberFormat="1" applyFont="1" applyFill="1" applyBorder="1" applyAlignment="1">
      <alignment horizontal="right" vertical="center"/>
    </xf>
    <xf numFmtId="3" fontId="12" fillId="0" borderId="15" xfId="7" applyNumberFormat="1" applyFont="1" applyFill="1" applyBorder="1" applyAlignment="1">
      <alignment horizontal="right" vertical="center"/>
    </xf>
    <xf numFmtId="3" fontId="12" fillId="0" borderId="3" xfId="8" applyNumberFormat="1" applyFont="1" applyBorder="1" applyAlignment="1">
      <alignment horizontal="center" vertical="center" wrapText="1"/>
    </xf>
    <xf numFmtId="3" fontId="12" fillId="0" borderId="4" xfId="8" applyNumberFormat="1" applyFont="1" applyBorder="1" applyAlignment="1">
      <alignment horizontal="center" vertical="center" wrapText="1"/>
    </xf>
    <xf numFmtId="3" fontId="10" fillId="0" borderId="6" xfId="6" applyNumberFormat="1" applyFont="1" applyBorder="1" applyAlignment="1">
      <alignment horizontal="right" vertical="center"/>
    </xf>
    <xf numFmtId="3" fontId="9" fillId="0" borderId="10" xfId="8" applyNumberFormat="1" applyFont="1" applyBorder="1" applyAlignment="1">
      <alignment horizontal="right" vertical="center" wrapText="1"/>
    </xf>
    <xf numFmtId="3" fontId="9" fillId="0" borderId="11" xfId="8" applyNumberFormat="1" applyFont="1" applyBorder="1" applyAlignment="1">
      <alignment horizontal="right" vertical="center" wrapText="1"/>
    </xf>
  </cellXfs>
  <cellStyles count="11">
    <cellStyle name="Chuẩn 2" xfId="4"/>
    <cellStyle name="Chuẩn 2 3" xfId="10"/>
    <cellStyle name="Comma 2 2" xfId="9"/>
    <cellStyle name="Comma 3" xfId="7"/>
    <cellStyle name="Normal" xfId="0" builtinId="0"/>
    <cellStyle name="Normal 2" xfId="3"/>
    <cellStyle name="Normal 3" xfId="6"/>
    <cellStyle name="Normal 4" xfId="8"/>
    <cellStyle name="Normal 5" xfId="5"/>
    <cellStyle name="Normal_Nghi quyet Phanbo Chi NS Cap tinh 2008 Dung 2" xfId="1"/>
    <cellStyle name="Normal_TONG HOP CHI NS CAP TINH200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tabSelected="1" zoomScale="145" zoomScaleNormal="145" workbookViewId="0">
      <selection activeCell="K10" sqref="K10"/>
    </sheetView>
  </sheetViews>
  <sheetFormatPr defaultRowHeight="15.75" x14ac:dyDescent="0.25"/>
  <cols>
    <col min="1" max="1" width="6.42578125" style="37" customWidth="1"/>
    <col min="2" max="2" width="49.85546875" style="32" customWidth="1"/>
    <col min="3" max="3" width="13.5703125" style="18" customWidth="1"/>
    <col min="4" max="4" width="13.28515625" style="18" customWidth="1"/>
    <col min="5" max="5" width="11.140625" style="18" hidden="1" customWidth="1"/>
    <col min="6" max="6" width="10.85546875" style="18" customWidth="1"/>
    <col min="7" max="7" width="9.140625" style="18"/>
    <col min="8" max="8" width="12.7109375" style="18" bestFit="1" customWidth="1"/>
    <col min="9" max="251" width="9.140625" style="18"/>
    <col min="252" max="252" width="6.85546875" style="18" customWidth="1"/>
    <col min="253" max="253" width="58" style="18" customWidth="1"/>
    <col min="254" max="254" width="12.7109375" style="18" customWidth="1"/>
    <col min="255" max="255" width="12" style="18" customWidth="1"/>
    <col min="256" max="256" width="11.140625" style="18" customWidth="1"/>
    <col min="257" max="257" width="12.85546875" style="18" customWidth="1"/>
    <col min="258" max="507" width="9.140625" style="18"/>
    <col min="508" max="508" width="6.85546875" style="18" customWidth="1"/>
    <col min="509" max="509" width="58" style="18" customWidth="1"/>
    <col min="510" max="510" width="12.7109375" style="18" customWidth="1"/>
    <col min="511" max="511" width="12" style="18" customWidth="1"/>
    <col min="512" max="512" width="11.140625" style="18" customWidth="1"/>
    <col min="513" max="513" width="12.85546875" style="18" customWidth="1"/>
    <col min="514" max="763" width="9.140625" style="18"/>
    <col min="764" max="764" width="6.85546875" style="18" customWidth="1"/>
    <col min="765" max="765" width="58" style="18" customWidth="1"/>
    <col min="766" max="766" width="12.7109375" style="18" customWidth="1"/>
    <col min="767" max="767" width="12" style="18" customWidth="1"/>
    <col min="768" max="768" width="11.140625" style="18" customWidth="1"/>
    <col min="769" max="769" width="12.85546875" style="18" customWidth="1"/>
    <col min="770" max="1019" width="9.140625" style="18"/>
    <col min="1020" max="1020" width="6.85546875" style="18" customWidth="1"/>
    <col min="1021" max="1021" width="58" style="18" customWidth="1"/>
    <col min="1022" max="1022" width="12.7109375" style="18" customWidth="1"/>
    <col min="1023" max="1023" width="12" style="18" customWidth="1"/>
    <col min="1024" max="1024" width="11.140625" style="18" customWidth="1"/>
    <col min="1025" max="1025" width="12.85546875" style="18" customWidth="1"/>
    <col min="1026" max="1275" width="9.140625" style="18"/>
    <col min="1276" max="1276" width="6.85546875" style="18" customWidth="1"/>
    <col min="1277" max="1277" width="58" style="18" customWidth="1"/>
    <col min="1278" max="1278" width="12.7109375" style="18" customWidth="1"/>
    <col min="1279" max="1279" width="12" style="18" customWidth="1"/>
    <col min="1280" max="1280" width="11.140625" style="18" customWidth="1"/>
    <col min="1281" max="1281" width="12.85546875" style="18" customWidth="1"/>
    <col min="1282" max="1531" width="9.140625" style="18"/>
    <col min="1532" max="1532" width="6.85546875" style="18" customWidth="1"/>
    <col min="1533" max="1533" width="58" style="18" customWidth="1"/>
    <col min="1534" max="1534" width="12.7109375" style="18" customWidth="1"/>
    <col min="1535" max="1535" width="12" style="18" customWidth="1"/>
    <col min="1536" max="1536" width="11.140625" style="18" customWidth="1"/>
    <col min="1537" max="1537" width="12.85546875" style="18" customWidth="1"/>
    <col min="1538" max="1787" width="9.140625" style="18"/>
    <col min="1788" max="1788" width="6.85546875" style="18" customWidth="1"/>
    <col min="1789" max="1789" width="58" style="18" customWidth="1"/>
    <col min="1790" max="1790" width="12.7109375" style="18" customWidth="1"/>
    <col min="1791" max="1791" width="12" style="18" customWidth="1"/>
    <col min="1792" max="1792" width="11.140625" style="18" customWidth="1"/>
    <col min="1793" max="1793" width="12.85546875" style="18" customWidth="1"/>
    <col min="1794" max="2043" width="9.140625" style="18"/>
    <col min="2044" max="2044" width="6.85546875" style="18" customWidth="1"/>
    <col min="2045" max="2045" width="58" style="18" customWidth="1"/>
    <col min="2046" max="2046" width="12.7109375" style="18" customWidth="1"/>
    <col min="2047" max="2047" width="12" style="18" customWidth="1"/>
    <col min="2048" max="2048" width="11.140625" style="18" customWidth="1"/>
    <col min="2049" max="2049" width="12.85546875" style="18" customWidth="1"/>
    <col min="2050" max="2299" width="9.140625" style="18"/>
    <col min="2300" max="2300" width="6.85546875" style="18" customWidth="1"/>
    <col min="2301" max="2301" width="58" style="18" customWidth="1"/>
    <col min="2302" max="2302" width="12.7109375" style="18" customWidth="1"/>
    <col min="2303" max="2303" width="12" style="18" customWidth="1"/>
    <col min="2304" max="2304" width="11.140625" style="18" customWidth="1"/>
    <col min="2305" max="2305" width="12.85546875" style="18" customWidth="1"/>
    <col min="2306" max="2555" width="9.140625" style="18"/>
    <col min="2556" max="2556" width="6.85546875" style="18" customWidth="1"/>
    <col min="2557" max="2557" width="58" style="18" customWidth="1"/>
    <col min="2558" max="2558" width="12.7109375" style="18" customWidth="1"/>
    <col min="2559" max="2559" width="12" style="18" customWidth="1"/>
    <col min="2560" max="2560" width="11.140625" style="18" customWidth="1"/>
    <col min="2561" max="2561" width="12.85546875" style="18" customWidth="1"/>
    <col min="2562" max="2811" width="9.140625" style="18"/>
    <col min="2812" max="2812" width="6.85546875" style="18" customWidth="1"/>
    <col min="2813" max="2813" width="58" style="18" customWidth="1"/>
    <col min="2814" max="2814" width="12.7109375" style="18" customWidth="1"/>
    <col min="2815" max="2815" width="12" style="18" customWidth="1"/>
    <col min="2816" max="2816" width="11.140625" style="18" customWidth="1"/>
    <col min="2817" max="2817" width="12.85546875" style="18" customWidth="1"/>
    <col min="2818" max="3067" width="9.140625" style="18"/>
    <col min="3068" max="3068" width="6.85546875" style="18" customWidth="1"/>
    <col min="3069" max="3069" width="58" style="18" customWidth="1"/>
    <col min="3070" max="3070" width="12.7109375" style="18" customWidth="1"/>
    <col min="3071" max="3071" width="12" style="18" customWidth="1"/>
    <col min="3072" max="3072" width="11.140625" style="18" customWidth="1"/>
    <col min="3073" max="3073" width="12.85546875" style="18" customWidth="1"/>
    <col min="3074" max="3323" width="9.140625" style="18"/>
    <col min="3324" max="3324" width="6.85546875" style="18" customWidth="1"/>
    <col min="3325" max="3325" width="58" style="18" customWidth="1"/>
    <col min="3326" max="3326" width="12.7109375" style="18" customWidth="1"/>
    <col min="3327" max="3327" width="12" style="18" customWidth="1"/>
    <col min="3328" max="3328" width="11.140625" style="18" customWidth="1"/>
    <col min="3329" max="3329" width="12.85546875" style="18" customWidth="1"/>
    <col min="3330" max="3579" width="9.140625" style="18"/>
    <col min="3580" max="3580" width="6.85546875" style="18" customWidth="1"/>
    <col min="3581" max="3581" width="58" style="18" customWidth="1"/>
    <col min="3582" max="3582" width="12.7109375" style="18" customWidth="1"/>
    <col min="3583" max="3583" width="12" style="18" customWidth="1"/>
    <col min="3584" max="3584" width="11.140625" style="18" customWidth="1"/>
    <col min="3585" max="3585" width="12.85546875" style="18" customWidth="1"/>
    <col min="3586" max="3835" width="9.140625" style="18"/>
    <col min="3836" max="3836" width="6.85546875" style="18" customWidth="1"/>
    <col min="3837" max="3837" width="58" style="18" customWidth="1"/>
    <col min="3838" max="3838" width="12.7109375" style="18" customWidth="1"/>
    <col min="3839" max="3839" width="12" style="18" customWidth="1"/>
    <col min="3840" max="3840" width="11.140625" style="18" customWidth="1"/>
    <col min="3841" max="3841" width="12.85546875" style="18" customWidth="1"/>
    <col min="3842" max="4091" width="9.140625" style="18"/>
    <col min="4092" max="4092" width="6.85546875" style="18" customWidth="1"/>
    <col min="4093" max="4093" width="58" style="18" customWidth="1"/>
    <col min="4094" max="4094" width="12.7109375" style="18" customWidth="1"/>
    <col min="4095" max="4095" width="12" style="18" customWidth="1"/>
    <col min="4096" max="4096" width="11.140625" style="18" customWidth="1"/>
    <col min="4097" max="4097" width="12.85546875" style="18" customWidth="1"/>
    <col min="4098" max="4347" width="9.140625" style="18"/>
    <col min="4348" max="4348" width="6.85546875" style="18" customWidth="1"/>
    <col min="4349" max="4349" width="58" style="18" customWidth="1"/>
    <col min="4350" max="4350" width="12.7109375" style="18" customWidth="1"/>
    <col min="4351" max="4351" width="12" style="18" customWidth="1"/>
    <col min="4352" max="4352" width="11.140625" style="18" customWidth="1"/>
    <col min="4353" max="4353" width="12.85546875" style="18" customWidth="1"/>
    <col min="4354" max="4603" width="9.140625" style="18"/>
    <col min="4604" max="4604" width="6.85546875" style="18" customWidth="1"/>
    <col min="4605" max="4605" width="58" style="18" customWidth="1"/>
    <col min="4606" max="4606" width="12.7109375" style="18" customWidth="1"/>
    <col min="4607" max="4607" width="12" style="18" customWidth="1"/>
    <col min="4608" max="4608" width="11.140625" style="18" customWidth="1"/>
    <col min="4609" max="4609" width="12.85546875" style="18" customWidth="1"/>
    <col min="4610" max="4859" width="9.140625" style="18"/>
    <col min="4860" max="4860" width="6.85546875" style="18" customWidth="1"/>
    <col min="4861" max="4861" width="58" style="18" customWidth="1"/>
    <col min="4862" max="4862" width="12.7109375" style="18" customWidth="1"/>
    <col min="4863" max="4863" width="12" style="18" customWidth="1"/>
    <col min="4864" max="4864" width="11.140625" style="18" customWidth="1"/>
    <col min="4865" max="4865" width="12.85546875" style="18" customWidth="1"/>
    <col min="4866" max="5115" width="9.140625" style="18"/>
    <col min="5116" max="5116" width="6.85546875" style="18" customWidth="1"/>
    <col min="5117" max="5117" width="58" style="18" customWidth="1"/>
    <col min="5118" max="5118" width="12.7109375" style="18" customWidth="1"/>
    <col min="5119" max="5119" width="12" style="18" customWidth="1"/>
    <col min="5120" max="5120" width="11.140625" style="18" customWidth="1"/>
    <col min="5121" max="5121" width="12.85546875" style="18" customWidth="1"/>
    <col min="5122" max="5371" width="9.140625" style="18"/>
    <col min="5372" max="5372" width="6.85546875" style="18" customWidth="1"/>
    <col min="5373" max="5373" width="58" style="18" customWidth="1"/>
    <col min="5374" max="5374" width="12.7109375" style="18" customWidth="1"/>
    <col min="5375" max="5375" width="12" style="18" customWidth="1"/>
    <col min="5376" max="5376" width="11.140625" style="18" customWidth="1"/>
    <col min="5377" max="5377" width="12.85546875" style="18" customWidth="1"/>
    <col min="5378" max="5627" width="9.140625" style="18"/>
    <col min="5628" max="5628" width="6.85546875" style="18" customWidth="1"/>
    <col min="5629" max="5629" width="58" style="18" customWidth="1"/>
    <col min="5630" max="5630" width="12.7109375" style="18" customWidth="1"/>
    <col min="5631" max="5631" width="12" style="18" customWidth="1"/>
    <col min="5632" max="5632" width="11.140625" style="18" customWidth="1"/>
    <col min="5633" max="5633" width="12.85546875" style="18" customWidth="1"/>
    <col min="5634" max="5883" width="9.140625" style="18"/>
    <col min="5884" max="5884" width="6.85546875" style="18" customWidth="1"/>
    <col min="5885" max="5885" width="58" style="18" customWidth="1"/>
    <col min="5886" max="5886" width="12.7109375" style="18" customWidth="1"/>
    <col min="5887" max="5887" width="12" style="18" customWidth="1"/>
    <col min="5888" max="5888" width="11.140625" style="18" customWidth="1"/>
    <col min="5889" max="5889" width="12.85546875" style="18" customWidth="1"/>
    <col min="5890" max="6139" width="9.140625" style="18"/>
    <col min="6140" max="6140" width="6.85546875" style="18" customWidth="1"/>
    <col min="6141" max="6141" width="58" style="18" customWidth="1"/>
    <col min="6142" max="6142" width="12.7109375" style="18" customWidth="1"/>
    <col min="6143" max="6143" width="12" style="18" customWidth="1"/>
    <col min="6144" max="6144" width="11.140625" style="18" customWidth="1"/>
    <col min="6145" max="6145" width="12.85546875" style="18" customWidth="1"/>
    <col min="6146" max="6395" width="9.140625" style="18"/>
    <col min="6396" max="6396" width="6.85546875" style="18" customWidth="1"/>
    <col min="6397" max="6397" width="58" style="18" customWidth="1"/>
    <col min="6398" max="6398" width="12.7109375" style="18" customWidth="1"/>
    <col min="6399" max="6399" width="12" style="18" customWidth="1"/>
    <col min="6400" max="6400" width="11.140625" style="18" customWidth="1"/>
    <col min="6401" max="6401" width="12.85546875" style="18" customWidth="1"/>
    <col min="6402" max="6651" width="9.140625" style="18"/>
    <col min="6652" max="6652" width="6.85546875" style="18" customWidth="1"/>
    <col min="6653" max="6653" width="58" style="18" customWidth="1"/>
    <col min="6654" max="6654" width="12.7109375" style="18" customWidth="1"/>
    <col min="6655" max="6655" width="12" style="18" customWidth="1"/>
    <col min="6656" max="6656" width="11.140625" style="18" customWidth="1"/>
    <col min="6657" max="6657" width="12.85546875" style="18" customWidth="1"/>
    <col min="6658" max="6907" width="9.140625" style="18"/>
    <col min="6908" max="6908" width="6.85546875" style="18" customWidth="1"/>
    <col min="6909" max="6909" width="58" style="18" customWidth="1"/>
    <col min="6910" max="6910" width="12.7109375" style="18" customWidth="1"/>
    <col min="6911" max="6911" width="12" style="18" customWidth="1"/>
    <col min="6912" max="6912" width="11.140625" style="18" customWidth="1"/>
    <col min="6913" max="6913" width="12.85546875" style="18" customWidth="1"/>
    <col min="6914" max="7163" width="9.140625" style="18"/>
    <col min="7164" max="7164" width="6.85546875" style="18" customWidth="1"/>
    <col min="7165" max="7165" width="58" style="18" customWidth="1"/>
    <col min="7166" max="7166" width="12.7109375" style="18" customWidth="1"/>
    <col min="7167" max="7167" width="12" style="18" customWidth="1"/>
    <col min="7168" max="7168" width="11.140625" style="18" customWidth="1"/>
    <col min="7169" max="7169" width="12.85546875" style="18" customWidth="1"/>
    <col min="7170" max="7419" width="9.140625" style="18"/>
    <col min="7420" max="7420" width="6.85546875" style="18" customWidth="1"/>
    <col min="7421" max="7421" width="58" style="18" customWidth="1"/>
    <col min="7422" max="7422" width="12.7109375" style="18" customWidth="1"/>
    <col min="7423" max="7423" width="12" style="18" customWidth="1"/>
    <col min="7424" max="7424" width="11.140625" style="18" customWidth="1"/>
    <col min="7425" max="7425" width="12.85546875" style="18" customWidth="1"/>
    <col min="7426" max="7675" width="9.140625" style="18"/>
    <col min="7676" max="7676" width="6.85546875" style="18" customWidth="1"/>
    <col min="7677" max="7677" width="58" style="18" customWidth="1"/>
    <col min="7678" max="7678" width="12.7109375" style="18" customWidth="1"/>
    <col min="7679" max="7679" width="12" style="18" customWidth="1"/>
    <col min="7680" max="7680" width="11.140625" style="18" customWidth="1"/>
    <col min="7681" max="7681" width="12.85546875" style="18" customWidth="1"/>
    <col min="7682" max="7931" width="9.140625" style="18"/>
    <col min="7932" max="7932" width="6.85546875" style="18" customWidth="1"/>
    <col min="7933" max="7933" width="58" style="18" customWidth="1"/>
    <col min="7934" max="7934" width="12.7109375" style="18" customWidth="1"/>
    <col min="7935" max="7935" width="12" style="18" customWidth="1"/>
    <col min="7936" max="7936" width="11.140625" style="18" customWidth="1"/>
    <col min="7937" max="7937" width="12.85546875" style="18" customWidth="1"/>
    <col min="7938" max="8187" width="9.140625" style="18"/>
    <col min="8188" max="8188" width="6.85546875" style="18" customWidth="1"/>
    <col min="8189" max="8189" width="58" style="18" customWidth="1"/>
    <col min="8190" max="8190" width="12.7109375" style="18" customWidth="1"/>
    <col min="8191" max="8191" width="12" style="18" customWidth="1"/>
    <col min="8192" max="8192" width="11.140625" style="18" customWidth="1"/>
    <col min="8193" max="8193" width="12.85546875" style="18" customWidth="1"/>
    <col min="8194" max="8443" width="9.140625" style="18"/>
    <col min="8444" max="8444" width="6.85546875" style="18" customWidth="1"/>
    <col min="8445" max="8445" width="58" style="18" customWidth="1"/>
    <col min="8446" max="8446" width="12.7109375" style="18" customWidth="1"/>
    <col min="8447" max="8447" width="12" style="18" customWidth="1"/>
    <col min="8448" max="8448" width="11.140625" style="18" customWidth="1"/>
    <col min="8449" max="8449" width="12.85546875" style="18" customWidth="1"/>
    <col min="8450" max="8699" width="9.140625" style="18"/>
    <col min="8700" max="8700" width="6.85546875" style="18" customWidth="1"/>
    <col min="8701" max="8701" width="58" style="18" customWidth="1"/>
    <col min="8702" max="8702" width="12.7109375" style="18" customWidth="1"/>
    <col min="8703" max="8703" width="12" style="18" customWidth="1"/>
    <col min="8704" max="8704" width="11.140625" style="18" customWidth="1"/>
    <col min="8705" max="8705" width="12.85546875" style="18" customWidth="1"/>
    <col min="8706" max="8955" width="9.140625" style="18"/>
    <col min="8956" max="8956" width="6.85546875" style="18" customWidth="1"/>
    <col min="8957" max="8957" width="58" style="18" customWidth="1"/>
    <col min="8958" max="8958" width="12.7109375" style="18" customWidth="1"/>
    <col min="8959" max="8959" width="12" style="18" customWidth="1"/>
    <col min="8960" max="8960" width="11.140625" style="18" customWidth="1"/>
    <col min="8961" max="8961" width="12.85546875" style="18" customWidth="1"/>
    <col min="8962" max="9211" width="9.140625" style="18"/>
    <col min="9212" max="9212" width="6.85546875" style="18" customWidth="1"/>
    <col min="9213" max="9213" width="58" style="18" customWidth="1"/>
    <col min="9214" max="9214" width="12.7109375" style="18" customWidth="1"/>
    <col min="9215" max="9215" width="12" style="18" customWidth="1"/>
    <col min="9216" max="9216" width="11.140625" style="18" customWidth="1"/>
    <col min="9217" max="9217" width="12.85546875" style="18" customWidth="1"/>
    <col min="9218" max="9467" width="9.140625" style="18"/>
    <col min="9468" max="9468" width="6.85546875" style="18" customWidth="1"/>
    <col min="9469" max="9469" width="58" style="18" customWidth="1"/>
    <col min="9470" max="9470" width="12.7109375" style="18" customWidth="1"/>
    <col min="9471" max="9471" width="12" style="18" customWidth="1"/>
    <col min="9472" max="9472" width="11.140625" style="18" customWidth="1"/>
    <col min="9473" max="9473" width="12.85546875" style="18" customWidth="1"/>
    <col min="9474" max="9723" width="9.140625" style="18"/>
    <col min="9724" max="9724" width="6.85546875" style="18" customWidth="1"/>
    <col min="9725" max="9725" width="58" style="18" customWidth="1"/>
    <col min="9726" max="9726" width="12.7109375" style="18" customWidth="1"/>
    <col min="9727" max="9727" width="12" style="18" customWidth="1"/>
    <col min="9728" max="9728" width="11.140625" style="18" customWidth="1"/>
    <col min="9729" max="9729" width="12.85546875" style="18" customWidth="1"/>
    <col min="9730" max="9979" width="9.140625" style="18"/>
    <col min="9980" max="9980" width="6.85546875" style="18" customWidth="1"/>
    <col min="9981" max="9981" width="58" style="18" customWidth="1"/>
    <col min="9982" max="9982" width="12.7109375" style="18" customWidth="1"/>
    <col min="9983" max="9983" width="12" style="18" customWidth="1"/>
    <col min="9984" max="9984" width="11.140625" style="18" customWidth="1"/>
    <col min="9985" max="9985" width="12.85546875" style="18" customWidth="1"/>
    <col min="9986" max="10235" width="9.140625" style="18"/>
    <col min="10236" max="10236" width="6.85546875" style="18" customWidth="1"/>
    <col min="10237" max="10237" width="58" style="18" customWidth="1"/>
    <col min="10238" max="10238" width="12.7109375" style="18" customWidth="1"/>
    <col min="10239" max="10239" width="12" style="18" customWidth="1"/>
    <col min="10240" max="10240" width="11.140625" style="18" customWidth="1"/>
    <col min="10241" max="10241" width="12.85546875" style="18" customWidth="1"/>
    <col min="10242" max="10491" width="9.140625" style="18"/>
    <col min="10492" max="10492" width="6.85546875" style="18" customWidth="1"/>
    <col min="10493" max="10493" width="58" style="18" customWidth="1"/>
    <col min="10494" max="10494" width="12.7109375" style="18" customWidth="1"/>
    <col min="10495" max="10495" width="12" style="18" customWidth="1"/>
    <col min="10496" max="10496" width="11.140625" style="18" customWidth="1"/>
    <col min="10497" max="10497" width="12.85546875" style="18" customWidth="1"/>
    <col min="10498" max="10747" width="9.140625" style="18"/>
    <col min="10748" max="10748" width="6.85546875" style="18" customWidth="1"/>
    <col min="10749" max="10749" width="58" style="18" customWidth="1"/>
    <col min="10750" max="10750" width="12.7109375" style="18" customWidth="1"/>
    <col min="10751" max="10751" width="12" style="18" customWidth="1"/>
    <col min="10752" max="10752" width="11.140625" style="18" customWidth="1"/>
    <col min="10753" max="10753" width="12.85546875" style="18" customWidth="1"/>
    <col min="10754" max="11003" width="9.140625" style="18"/>
    <col min="11004" max="11004" width="6.85546875" style="18" customWidth="1"/>
    <col min="11005" max="11005" width="58" style="18" customWidth="1"/>
    <col min="11006" max="11006" width="12.7109375" style="18" customWidth="1"/>
    <col min="11007" max="11007" width="12" style="18" customWidth="1"/>
    <col min="11008" max="11008" width="11.140625" style="18" customWidth="1"/>
    <col min="11009" max="11009" width="12.85546875" style="18" customWidth="1"/>
    <col min="11010" max="11259" width="9.140625" style="18"/>
    <col min="11260" max="11260" width="6.85546875" style="18" customWidth="1"/>
    <col min="11261" max="11261" width="58" style="18" customWidth="1"/>
    <col min="11262" max="11262" width="12.7109375" style="18" customWidth="1"/>
    <col min="11263" max="11263" width="12" style="18" customWidth="1"/>
    <col min="11264" max="11264" width="11.140625" style="18" customWidth="1"/>
    <col min="11265" max="11265" width="12.85546875" style="18" customWidth="1"/>
    <col min="11266" max="11515" width="9.140625" style="18"/>
    <col min="11516" max="11516" width="6.85546875" style="18" customWidth="1"/>
    <col min="11517" max="11517" width="58" style="18" customWidth="1"/>
    <col min="11518" max="11518" width="12.7109375" style="18" customWidth="1"/>
    <col min="11519" max="11519" width="12" style="18" customWidth="1"/>
    <col min="11520" max="11520" width="11.140625" style="18" customWidth="1"/>
    <col min="11521" max="11521" width="12.85546875" style="18" customWidth="1"/>
    <col min="11522" max="11771" width="9.140625" style="18"/>
    <col min="11772" max="11772" width="6.85546875" style="18" customWidth="1"/>
    <col min="11773" max="11773" width="58" style="18" customWidth="1"/>
    <col min="11774" max="11774" width="12.7109375" style="18" customWidth="1"/>
    <col min="11775" max="11775" width="12" style="18" customWidth="1"/>
    <col min="11776" max="11776" width="11.140625" style="18" customWidth="1"/>
    <col min="11777" max="11777" width="12.85546875" style="18" customWidth="1"/>
    <col min="11778" max="12027" width="9.140625" style="18"/>
    <col min="12028" max="12028" width="6.85546875" style="18" customWidth="1"/>
    <col min="12029" max="12029" width="58" style="18" customWidth="1"/>
    <col min="12030" max="12030" width="12.7109375" style="18" customWidth="1"/>
    <col min="12031" max="12031" width="12" style="18" customWidth="1"/>
    <col min="12032" max="12032" width="11.140625" style="18" customWidth="1"/>
    <col min="12033" max="12033" width="12.85546875" style="18" customWidth="1"/>
    <col min="12034" max="12283" width="9.140625" style="18"/>
    <col min="12284" max="12284" width="6.85546875" style="18" customWidth="1"/>
    <col min="12285" max="12285" width="58" style="18" customWidth="1"/>
    <col min="12286" max="12286" width="12.7109375" style="18" customWidth="1"/>
    <col min="12287" max="12287" width="12" style="18" customWidth="1"/>
    <col min="12288" max="12288" width="11.140625" style="18" customWidth="1"/>
    <col min="12289" max="12289" width="12.85546875" style="18" customWidth="1"/>
    <col min="12290" max="12539" width="9.140625" style="18"/>
    <col min="12540" max="12540" width="6.85546875" style="18" customWidth="1"/>
    <col min="12541" max="12541" width="58" style="18" customWidth="1"/>
    <col min="12542" max="12542" width="12.7109375" style="18" customWidth="1"/>
    <col min="12543" max="12543" width="12" style="18" customWidth="1"/>
    <col min="12544" max="12544" width="11.140625" style="18" customWidth="1"/>
    <col min="12545" max="12545" width="12.85546875" style="18" customWidth="1"/>
    <col min="12546" max="12795" width="9.140625" style="18"/>
    <col min="12796" max="12796" width="6.85546875" style="18" customWidth="1"/>
    <col min="12797" max="12797" width="58" style="18" customWidth="1"/>
    <col min="12798" max="12798" width="12.7109375" style="18" customWidth="1"/>
    <col min="12799" max="12799" width="12" style="18" customWidth="1"/>
    <col min="12800" max="12800" width="11.140625" style="18" customWidth="1"/>
    <col min="12801" max="12801" width="12.85546875" style="18" customWidth="1"/>
    <col min="12802" max="13051" width="9.140625" style="18"/>
    <col min="13052" max="13052" width="6.85546875" style="18" customWidth="1"/>
    <col min="13053" max="13053" width="58" style="18" customWidth="1"/>
    <col min="13054" max="13054" width="12.7109375" style="18" customWidth="1"/>
    <col min="13055" max="13055" width="12" style="18" customWidth="1"/>
    <col min="13056" max="13056" width="11.140625" style="18" customWidth="1"/>
    <col min="13057" max="13057" width="12.85546875" style="18" customWidth="1"/>
    <col min="13058" max="13307" width="9.140625" style="18"/>
    <col min="13308" max="13308" width="6.85546875" style="18" customWidth="1"/>
    <col min="13309" max="13309" width="58" style="18" customWidth="1"/>
    <col min="13310" max="13310" width="12.7109375" style="18" customWidth="1"/>
    <col min="13311" max="13311" width="12" style="18" customWidth="1"/>
    <col min="13312" max="13312" width="11.140625" style="18" customWidth="1"/>
    <col min="13313" max="13313" width="12.85546875" style="18" customWidth="1"/>
    <col min="13314" max="13563" width="9.140625" style="18"/>
    <col min="13564" max="13564" width="6.85546875" style="18" customWidth="1"/>
    <col min="13565" max="13565" width="58" style="18" customWidth="1"/>
    <col min="13566" max="13566" width="12.7109375" style="18" customWidth="1"/>
    <col min="13567" max="13567" width="12" style="18" customWidth="1"/>
    <col min="13568" max="13568" width="11.140625" style="18" customWidth="1"/>
    <col min="13569" max="13569" width="12.85546875" style="18" customWidth="1"/>
    <col min="13570" max="13819" width="9.140625" style="18"/>
    <col min="13820" max="13820" width="6.85546875" style="18" customWidth="1"/>
    <col min="13821" max="13821" width="58" style="18" customWidth="1"/>
    <col min="13822" max="13822" width="12.7109375" style="18" customWidth="1"/>
    <col min="13823" max="13823" width="12" style="18" customWidth="1"/>
    <col min="13824" max="13824" width="11.140625" style="18" customWidth="1"/>
    <col min="13825" max="13825" width="12.85546875" style="18" customWidth="1"/>
    <col min="13826" max="14075" width="9.140625" style="18"/>
    <col min="14076" max="14076" width="6.85546875" style="18" customWidth="1"/>
    <col min="14077" max="14077" width="58" style="18" customWidth="1"/>
    <col min="14078" max="14078" width="12.7109375" style="18" customWidth="1"/>
    <col min="14079" max="14079" width="12" style="18" customWidth="1"/>
    <col min="14080" max="14080" width="11.140625" style="18" customWidth="1"/>
    <col min="14081" max="14081" width="12.85546875" style="18" customWidth="1"/>
    <col min="14082" max="14331" width="9.140625" style="18"/>
    <col min="14332" max="14332" width="6.85546875" style="18" customWidth="1"/>
    <col min="14333" max="14333" width="58" style="18" customWidth="1"/>
    <col min="14334" max="14334" width="12.7109375" style="18" customWidth="1"/>
    <col min="14335" max="14335" width="12" style="18" customWidth="1"/>
    <col min="14336" max="14336" width="11.140625" style="18" customWidth="1"/>
    <col min="14337" max="14337" width="12.85546875" style="18" customWidth="1"/>
    <col min="14338" max="14587" width="9.140625" style="18"/>
    <col min="14588" max="14588" width="6.85546875" style="18" customWidth="1"/>
    <col min="14589" max="14589" width="58" style="18" customWidth="1"/>
    <col min="14590" max="14590" width="12.7109375" style="18" customWidth="1"/>
    <col min="14591" max="14591" width="12" style="18" customWidth="1"/>
    <col min="14592" max="14592" width="11.140625" style="18" customWidth="1"/>
    <col min="14593" max="14593" width="12.85546875" style="18" customWidth="1"/>
    <col min="14594" max="14843" width="9.140625" style="18"/>
    <col min="14844" max="14844" width="6.85546875" style="18" customWidth="1"/>
    <col min="14845" max="14845" width="58" style="18" customWidth="1"/>
    <col min="14846" max="14846" width="12.7109375" style="18" customWidth="1"/>
    <col min="14847" max="14847" width="12" style="18" customWidth="1"/>
    <col min="14848" max="14848" width="11.140625" style="18" customWidth="1"/>
    <col min="14849" max="14849" width="12.85546875" style="18" customWidth="1"/>
    <col min="14850" max="15099" width="9.140625" style="18"/>
    <col min="15100" max="15100" width="6.85546875" style="18" customWidth="1"/>
    <col min="15101" max="15101" width="58" style="18" customWidth="1"/>
    <col min="15102" max="15102" width="12.7109375" style="18" customWidth="1"/>
    <col min="15103" max="15103" width="12" style="18" customWidth="1"/>
    <col min="15104" max="15104" width="11.140625" style="18" customWidth="1"/>
    <col min="15105" max="15105" width="12.85546875" style="18" customWidth="1"/>
    <col min="15106" max="15355" width="9.140625" style="18"/>
    <col min="15356" max="15356" width="6.85546875" style="18" customWidth="1"/>
    <col min="15357" max="15357" width="58" style="18" customWidth="1"/>
    <col min="15358" max="15358" width="12.7109375" style="18" customWidth="1"/>
    <col min="15359" max="15359" width="12" style="18" customWidth="1"/>
    <col min="15360" max="15360" width="11.140625" style="18" customWidth="1"/>
    <col min="15361" max="15361" width="12.85546875" style="18" customWidth="1"/>
    <col min="15362" max="15611" width="9.140625" style="18"/>
    <col min="15612" max="15612" width="6.85546875" style="18" customWidth="1"/>
    <col min="15613" max="15613" width="58" style="18" customWidth="1"/>
    <col min="15614" max="15614" width="12.7109375" style="18" customWidth="1"/>
    <col min="15615" max="15615" width="12" style="18" customWidth="1"/>
    <col min="15616" max="15616" width="11.140625" style="18" customWidth="1"/>
    <col min="15617" max="15617" width="12.85546875" style="18" customWidth="1"/>
    <col min="15618" max="15867" width="9.140625" style="18"/>
    <col min="15868" max="15868" width="6.85546875" style="18" customWidth="1"/>
    <col min="15869" max="15869" width="58" style="18" customWidth="1"/>
    <col min="15870" max="15870" width="12.7109375" style="18" customWidth="1"/>
    <col min="15871" max="15871" width="12" style="18" customWidth="1"/>
    <col min="15872" max="15872" width="11.140625" style="18" customWidth="1"/>
    <col min="15873" max="15873" width="12.85546875" style="18" customWidth="1"/>
    <col min="15874" max="16123" width="9.140625" style="18"/>
    <col min="16124" max="16124" width="6.85546875" style="18" customWidth="1"/>
    <col min="16125" max="16125" width="58" style="18" customWidth="1"/>
    <col min="16126" max="16126" width="12.7109375" style="18" customWidth="1"/>
    <col min="16127" max="16127" width="12" style="18" customWidth="1"/>
    <col min="16128" max="16128" width="11.140625" style="18" customWidth="1"/>
    <col min="16129" max="16129" width="12.85546875" style="18" customWidth="1"/>
    <col min="16130" max="16384" width="9.140625" style="18"/>
  </cols>
  <sheetData>
    <row r="1" spans="1:8" x14ac:dyDescent="0.25">
      <c r="A1" s="59" t="s">
        <v>28</v>
      </c>
      <c r="B1" s="59"/>
      <c r="C1" s="59"/>
      <c r="D1" s="59"/>
      <c r="E1" s="59"/>
      <c r="F1" s="59"/>
    </row>
    <row r="2" spans="1:8" x14ac:dyDescent="0.25">
      <c r="A2" s="60" t="s">
        <v>89</v>
      </c>
      <c r="B2" s="60"/>
      <c r="C2" s="60"/>
      <c r="D2" s="60"/>
      <c r="E2" s="60"/>
      <c r="F2" s="60"/>
    </row>
    <row r="3" spans="1:8" x14ac:dyDescent="0.25">
      <c r="A3" s="29"/>
      <c r="B3" s="30"/>
      <c r="C3" s="17"/>
      <c r="D3" s="17"/>
      <c r="E3" s="17"/>
      <c r="F3" s="17"/>
    </row>
    <row r="4" spans="1:8" x14ac:dyDescent="0.25">
      <c r="A4" s="31" t="s">
        <v>0</v>
      </c>
      <c r="B4" s="30"/>
      <c r="C4" s="17"/>
      <c r="D4" s="17"/>
      <c r="E4" s="17"/>
      <c r="F4" s="17"/>
    </row>
    <row r="5" spans="1:8" x14ac:dyDescent="0.25">
      <c r="A5" s="29"/>
      <c r="D5" s="61" t="s">
        <v>58</v>
      </c>
      <c r="E5" s="61"/>
      <c r="F5" s="61"/>
    </row>
    <row r="6" spans="1:8" ht="48.75" customHeight="1" x14ac:dyDescent="0.25">
      <c r="A6" s="62" t="s">
        <v>1</v>
      </c>
      <c r="B6" s="62" t="s">
        <v>21</v>
      </c>
      <c r="C6" s="63" t="s">
        <v>90</v>
      </c>
      <c r="D6" s="64" t="s">
        <v>85</v>
      </c>
      <c r="E6" s="33"/>
      <c r="F6" s="63" t="s">
        <v>91</v>
      </c>
    </row>
    <row r="7" spans="1:8" ht="36" customHeight="1" x14ac:dyDescent="0.25">
      <c r="A7" s="62"/>
      <c r="B7" s="62"/>
      <c r="C7" s="63"/>
      <c r="D7" s="65"/>
      <c r="E7" s="34" t="s">
        <v>59</v>
      </c>
      <c r="F7" s="63"/>
    </row>
    <row r="8" spans="1:8" s="37" customFormat="1" x14ac:dyDescent="0.25">
      <c r="A8" s="35"/>
      <c r="B8" s="36" t="s">
        <v>24</v>
      </c>
      <c r="C8" s="19">
        <f>C9+C70+C110</f>
        <v>54218</v>
      </c>
      <c r="D8" s="19">
        <f>D9+D70+D110</f>
        <v>3301</v>
      </c>
      <c r="E8" s="19">
        <f>E9+E70+E110</f>
        <v>0</v>
      </c>
      <c r="F8" s="19">
        <f>F9+F70+F110</f>
        <v>50917</v>
      </c>
      <c r="G8" s="2"/>
      <c r="H8" s="2"/>
    </row>
    <row r="9" spans="1:8" s="37" customFormat="1" x14ac:dyDescent="0.25">
      <c r="A9" s="38" t="s">
        <v>2</v>
      </c>
      <c r="B9" s="39" t="s">
        <v>75</v>
      </c>
      <c r="C9" s="15">
        <f>+C10+C33+C42+C55</f>
        <v>15782</v>
      </c>
      <c r="D9" s="15">
        <f>D10+D33+D42+D55</f>
        <v>147</v>
      </c>
      <c r="E9" s="15">
        <f>E10+E33+E42+E55</f>
        <v>0</v>
      </c>
      <c r="F9" s="15">
        <f>F10+F33+F42+F55</f>
        <v>15635</v>
      </c>
    </row>
    <row r="10" spans="1:8" s="37" customFormat="1" ht="47.25" x14ac:dyDescent="0.25">
      <c r="A10" s="38">
        <v>1</v>
      </c>
      <c r="B10" s="40" t="s">
        <v>76</v>
      </c>
      <c r="C10" s="15">
        <f>C11+C15+C19</f>
        <v>8459</v>
      </c>
      <c r="D10" s="15">
        <f t="shared" ref="D10:F10" si="0">D11+D15+D19</f>
        <v>115</v>
      </c>
      <c r="E10" s="15">
        <f t="shared" si="0"/>
        <v>0</v>
      </c>
      <c r="F10" s="15">
        <f t="shared" si="0"/>
        <v>8344</v>
      </c>
    </row>
    <row r="11" spans="1:8" s="37" customFormat="1" x14ac:dyDescent="0.25">
      <c r="A11" s="38"/>
      <c r="B11" s="41" t="s">
        <v>3</v>
      </c>
      <c r="C11" s="20">
        <f>C12+C13+C14</f>
        <v>4792</v>
      </c>
      <c r="D11" s="20">
        <f t="shared" ref="D11:E11" si="1">D12+D13+D14</f>
        <v>0</v>
      </c>
      <c r="E11" s="20">
        <f t="shared" si="1"/>
        <v>0</v>
      </c>
      <c r="F11" s="20">
        <f>SUM(F12:F14)</f>
        <v>4792</v>
      </c>
    </row>
    <row r="12" spans="1:8" x14ac:dyDescent="0.25">
      <c r="A12" s="42"/>
      <c r="B12" s="43" t="s">
        <v>29</v>
      </c>
      <c r="C12" s="21">
        <v>3363</v>
      </c>
      <c r="D12" s="22"/>
      <c r="E12" s="44"/>
      <c r="F12" s="45">
        <f>+C12-D12-E12</f>
        <v>3363</v>
      </c>
    </row>
    <row r="13" spans="1:8" x14ac:dyDescent="0.25">
      <c r="A13" s="42"/>
      <c r="B13" s="46" t="s">
        <v>60</v>
      </c>
      <c r="C13" s="16">
        <v>209</v>
      </c>
      <c r="D13" s="16"/>
      <c r="E13" s="44"/>
      <c r="F13" s="45">
        <f>+C13-D13-E13</f>
        <v>209</v>
      </c>
    </row>
    <row r="14" spans="1:8" x14ac:dyDescent="0.25">
      <c r="A14" s="42"/>
      <c r="B14" s="43" t="s">
        <v>4</v>
      </c>
      <c r="C14" s="21">
        <f>1356-136</f>
        <v>1220</v>
      </c>
      <c r="D14" s="21">
        <f>D15+D17</f>
        <v>0</v>
      </c>
      <c r="E14" s="44">
        <v>0</v>
      </c>
      <c r="F14" s="45">
        <f>+C14-D14-E14</f>
        <v>1220</v>
      </c>
    </row>
    <row r="15" spans="1:8" s="37" customFormat="1" x14ac:dyDescent="0.25">
      <c r="A15" s="38"/>
      <c r="B15" s="47" t="s">
        <v>61</v>
      </c>
      <c r="C15" s="20">
        <f>C17+C18+C16</f>
        <v>1919</v>
      </c>
      <c r="D15" s="20">
        <f>D17+D18</f>
        <v>0</v>
      </c>
      <c r="E15" s="20">
        <f>E17+E18</f>
        <v>0</v>
      </c>
      <c r="F15" s="20">
        <f>SUM(F16:F18)</f>
        <v>1919</v>
      </c>
      <c r="G15" s="48"/>
    </row>
    <row r="16" spans="1:8" x14ac:dyDescent="0.25">
      <c r="A16" s="42"/>
      <c r="B16" s="49" t="s">
        <v>74</v>
      </c>
      <c r="C16" s="21">
        <v>136</v>
      </c>
      <c r="D16" s="21"/>
      <c r="E16" s="21"/>
      <c r="F16" s="45">
        <f>+C16-D16-E16</f>
        <v>136</v>
      </c>
      <c r="G16" s="50"/>
    </row>
    <row r="17" spans="1:8" s="37" customFormat="1" x14ac:dyDescent="0.25">
      <c r="A17" s="51"/>
      <c r="B17" s="52" t="s">
        <v>34</v>
      </c>
      <c r="C17" s="21">
        <v>700</v>
      </c>
      <c r="D17" s="21"/>
      <c r="E17" s="21"/>
      <c r="F17" s="45">
        <f>+C17-D17-E17</f>
        <v>700</v>
      </c>
    </row>
    <row r="18" spans="1:8" x14ac:dyDescent="0.25">
      <c r="A18" s="51"/>
      <c r="B18" s="52" t="s">
        <v>52</v>
      </c>
      <c r="C18" s="21">
        <v>1083</v>
      </c>
      <c r="D18" s="21"/>
      <c r="E18" s="21"/>
      <c r="F18" s="45">
        <f t="shared" ref="F18" si="2">+C18-D18-E18</f>
        <v>1083</v>
      </c>
    </row>
    <row r="19" spans="1:8" s="37" customFormat="1" x14ac:dyDescent="0.25">
      <c r="A19" s="38"/>
      <c r="B19" s="47" t="s">
        <v>5</v>
      </c>
      <c r="C19" s="20">
        <f>SUM(C20:C32)</f>
        <v>1748</v>
      </c>
      <c r="D19" s="20">
        <f t="shared" ref="D19:E19" si="3">SUM(D20:D32)</f>
        <v>115</v>
      </c>
      <c r="E19" s="20">
        <f t="shared" si="3"/>
        <v>0</v>
      </c>
      <c r="F19" s="20">
        <f>SUM(F20:F32)</f>
        <v>1633</v>
      </c>
    </row>
    <row r="20" spans="1:8" s="37" customFormat="1" x14ac:dyDescent="0.25">
      <c r="A20" s="42"/>
      <c r="B20" s="52" t="s">
        <v>6</v>
      </c>
      <c r="C20" s="21">
        <v>42</v>
      </c>
      <c r="D20" s="44"/>
      <c r="E20" s="22"/>
      <c r="F20" s="45">
        <f t="shared" ref="F20:F41" si="4">+C20-D20-E20</f>
        <v>42</v>
      </c>
      <c r="H20" s="53"/>
    </row>
    <row r="21" spans="1:8" s="37" customFormat="1" x14ac:dyDescent="0.25">
      <c r="A21" s="42"/>
      <c r="B21" s="52" t="s">
        <v>53</v>
      </c>
      <c r="C21" s="21">
        <v>295</v>
      </c>
      <c r="D21" s="44"/>
      <c r="E21" s="22"/>
      <c r="F21" s="45">
        <f t="shared" si="4"/>
        <v>295</v>
      </c>
    </row>
    <row r="22" spans="1:8" s="37" customFormat="1" ht="31.5" x14ac:dyDescent="0.25">
      <c r="A22" s="42"/>
      <c r="B22" s="52" t="s">
        <v>31</v>
      </c>
      <c r="C22" s="21">
        <v>150</v>
      </c>
      <c r="D22" s="44">
        <f t="shared" ref="D22" si="5">ROUND(C22*10%,0)</f>
        <v>15</v>
      </c>
      <c r="E22" s="22"/>
      <c r="F22" s="45">
        <f t="shared" si="4"/>
        <v>135</v>
      </c>
    </row>
    <row r="23" spans="1:8" s="37" customFormat="1" x14ac:dyDescent="0.25">
      <c r="A23" s="42"/>
      <c r="B23" s="52" t="s">
        <v>7</v>
      </c>
      <c r="C23" s="21">
        <v>150</v>
      </c>
      <c r="D23" s="44"/>
      <c r="E23" s="54"/>
      <c r="F23" s="45">
        <f t="shared" si="4"/>
        <v>150</v>
      </c>
    </row>
    <row r="24" spans="1:8" s="37" customFormat="1" x14ac:dyDescent="0.25">
      <c r="A24" s="42"/>
      <c r="B24" s="52" t="s">
        <v>8</v>
      </c>
      <c r="C24" s="21">
        <v>200</v>
      </c>
      <c r="D24" s="44">
        <f t="shared" ref="D24" si="6">ROUND(C24*10%,0)</f>
        <v>20</v>
      </c>
      <c r="E24" s="54"/>
      <c r="F24" s="45">
        <f t="shared" si="4"/>
        <v>180</v>
      </c>
    </row>
    <row r="25" spans="1:8" x14ac:dyDescent="0.25">
      <c r="A25" s="42"/>
      <c r="B25" s="43" t="s">
        <v>9</v>
      </c>
      <c r="C25" s="21">
        <v>10</v>
      </c>
      <c r="D25" s="44"/>
      <c r="E25" s="54"/>
      <c r="F25" s="45">
        <f t="shared" si="4"/>
        <v>10</v>
      </c>
    </row>
    <row r="26" spans="1:8" ht="94.5" x14ac:dyDescent="0.25">
      <c r="A26" s="42"/>
      <c r="B26" s="43" t="s">
        <v>54</v>
      </c>
      <c r="C26" s="21">
        <v>200</v>
      </c>
      <c r="D26" s="44">
        <f t="shared" ref="D26:D29" si="7">ROUND(C26*10%,0)</f>
        <v>20</v>
      </c>
      <c r="E26" s="54"/>
      <c r="F26" s="45">
        <f t="shared" si="4"/>
        <v>180</v>
      </c>
    </row>
    <row r="27" spans="1:8" ht="47.25" x14ac:dyDescent="0.25">
      <c r="A27" s="42"/>
      <c r="B27" s="43" t="s">
        <v>10</v>
      </c>
      <c r="C27" s="21">
        <v>100</v>
      </c>
      <c r="D27" s="44">
        <f t="shared" si="7"/>
        <v>10</v>
      </c>
      <c r="E27" s="54"/>
      <c r="F27" s="45">
        <f t="shared" si="4"/>
        <v>90</v>
      </c>
    </row>
    <row r="28" spans="1:8" ht="31.5" x14ac:dyDescent="0.25">
      <c r="A28" s="42"/>
      <c r="B28" s="43" t="s">
        <v>32</v>
      </c>
      <c r="C28" s="21">
        <v>100</v>
      </c>
      <c r="D28" s="44">
        <f t="shared" si="7"/>
        <v>10</v>
      </c>
      <c r="E28" s="54"/>
      <c r="F28" s="45">
        <f t="shared" si="4"/>
        <v>90</v>
      </c>
    </row>
    <row r="29" spans="1:8" ht="31.5" x14ac:dyDescent="0.25">
      <c r="A29" s="42"/>
      <c r="B29" s="43" t="s">
        <v>33</v>
      </c>
      <c r="C29" s="21">
        <v>100</v>
      </c>
      <c r="D29" s="44">
        <f t="shared" si="7"/>
        <v>10</v>
      </c>
      <c r="E29" s="54"/>
      <c r="F29" s="45">
        <f t="shared" si="4"/>
        <v>90</v>
      </c>
    </row>
    <row r="30" spans="1:8" ht="31.5" x14ac:dyDescent="0.25">
      <c r="A30" s="42"/>
      <c r="B30" s="43" t="s">
        <v>55</v>
      </c>
      <c r="C30" s="21">
        <v>36</v>
      </c>
      <c r="D30" s="44"/>
      <c r="E30" s="54"/>
      <c r="F30" s="45">
        <f t="shared" si="4"/>
        <v>36</v>
      </c>
    </row>
    <row r="31" spans="1:8" ht="47.25" x14ac:dyDescent="0.25">
      <c r="A31" s="42"/>
      <c r="B31" s="43" t="s">
        <v>56</v>
      </c>
      <c r="C31" s="21">
        <v>65</v>
      </c>
      <c r="D31" s="44"/>
      <c r="E31" s="54"/>
      <c r="F31" s="45">
        <f t="shared" si="4"/>
        <v>65</v>
      </c>
    </row>
    <row r="32" spans="1:8" ht="31.5" x14ac:dyDescent="0.25">
      <c r="A32" s="42"/>
      <c r="B32" s="43" t="s">
        <v>57</v>
      </c>
      <c r="C32" s="21">
        <v>300</v>
      </c>
      <c r="D32" s="44">
        <f t="shared" ref="D32" si="8">ROUND(C32*10%,0)</f>
        <v>30</v>
      </c>
      <c r="E32" s="54"/>
      <c r="F32" s="45">
        <f t="shared" si="4"/>
        <v>270</v>
      </c>
    </row>
    <row r="33" spans="1:8" s="37" customFormat="1" ht="47.25" x14ac:dyDescent="0.25">
      <c r="A33" s="38">
        <v>2</v>
      </c>
      <c r="B33" s="41" t="s">
        <v>77</v>
      </c>
      <c r="C33" s="20">
        <f>C34+C38</f>
        <v>1825</v>
      </c>
      <c r="D33" s="20">
        <f t="shared" ref="D33:F33" si="9">D34+D38</f>
        <v>0</v>
      </c>
      <c r="E33" s="20">
        <f t="shared" si="9"/>
        <v>0</v>
      </c>
      <c r="F33" s="20">
        <f t="shared" si="9"/>
        <v>1825</v>
      </c>
    </row>
    <row r="34" spans="1:8" s="37" customFormat="1" x14ac:dyDescent="0.25">
      <c r="A34" s="38"/>
      <c r="B34" s="41" t="s">
        <v>3</v>
      </c>
      <c r="C34" s="22">
        <f t="shared" ref="C34:E34" si="10">C35+C36+C37</f>
        <v>1655</v>
      </c>
      <c r="D34" s="22">
        <f t="shared" si="10"/>
        <v>0</v>
      </c>
      <c r="E34" s="22">
        <f t="shared" si="10"/>
        <v>0</v>
      </c>
      <c r="F34" s="22">
        <f>F35+F36+F37</f>
        <v>1655</v>
      </c>
    </row>
    <row r="35" spans="1:8" x14ac:dyDescent="0.25">
      <c r="A35" s="42"/>
      <c r="B35" s="43" t="s">
        <v>29</v>
      </c>
      <c r="C35" s="21">
        <v>1120</v>
      </c>
      <c r="D35" s="44"/>
      <c r="E35" s="54"/>
      <c r="F35" s="45">
        <f t="shared" si="4"/>
        <v>1120</v>
      </c>
    </row>
    <row r="36" spans="1:8" x14ac:dyDescent="0.25">
      <c r="A36" s="42"/>
      <c r="B36" s="43" t="s">
        <v>60</v>
      </c>
      <c r="C36" s="21">
        <v>62</v>
      </c>
      <c r="D36" s="44"/>
      <c r="E36" s="54"/>
      <c r="F36" s="45">
        <f t="shared" si="4"/>
        <v>62</v>
      </c>
    </row>
    <row r="37" spans="1:8" x14ac:dyDescent="0.25">
      <c r="A37" s="42"/>
      <c r="B37" s="43" t="s">
        <v>4</v>
      </c>
      <c r="C37" s="21">
        <f>526-53</f>
        <v>473</v>
      </c>
      <c r="D37" s="44"/>
      <c r="E37" s="44"/>
      <c r="F37" s="45">
        <f>+C37-D37-E37</f>
        <v>473</v>
      </c>
    </row>
    <row r="38" spans="1:8" s="37" customFormat="1" x14ac:dyDescent="0.25">
      <c r="A38" s="38"/>
      <c r="B38" s="41" t="s">
        <v>5</v>
      </c>
      <c r="C38" s="20">
        <f>SUM(C39:C41)</f>
        <v>170</v>
      </c>
      <c r="D38" s="55"/>
      <c r="E38" s="54"/>
      <c r="F38" s="22">
        <f t="shared" si="4"/>
        <v>170</v>
      </c>
    </row>
    <row r="39" spans="1:8" x14ac:dyDescent="0.25">
      <c r="A39" s="42"/>
      <c r="B39" s="49" t="s">
        <v>74</v>
      </c>
      <c r="C39" s="21">
        <v>53</v>
      </c>
      <c r="D39" s="44"/>
      <c r="E39" s="56"/>
      <c r="F39" s="45">
        <f>+C39-D39-E39</f>
        <v>53</v>
      </c>
    </row>
    <row r="40" spans="1:8" x14ac:dyDescent="0.25">
      <c r="A40" s="42"/>
      <c r="B40" s="43" t="s">
        <v>6</v>
      </c>
      <c r="C40" s="21">
        <v>17</v>
      </c>
      <c r="D40" s="21"/>
      <c r="E40" s="21"/>
      <c r="F40" s="45">
        <f>+C40-D40-E40</f>
        <v>17</v>
      </c>
    </row>
    <row r="41" spans="1:8" x14ac:dyDescent="0.25">
      <c r="A41" s="42"/>
      <c r="B41" s="43" t="s">
        <v>35</v>
      </c>
      <c r="C41" s="21">
        <v>100</v>
      </c>
      <c r="D41" s="21"/>
      <c r="E41" s="21"/>
      <c r="F41" s="45">
        <f t="shared" si="4"/>
        <v>100</v>
      </c>
    </row>
    <row r="42" spans="1:8" s="37" customFormat="1" ht="47.25" x14ac:dyDescent="0.25">
      <c r="A42" s="38">
        <v>3</v>
      </c>
      <c r="B42" s="41" t="s">
        <v>78</v>
      </c>
      <c r="C42" s="20">
        <f>C43+C46+C50</f>
        <v>3189</v>
      </c>
      <c r="D42" s="20">
        <f t="shared" ref="D42" si="11">D43+D46+D50</f>
        <v>0</v>
      </c>
      <c r="E42" s="20">
        <f>E43+E46+E50</f>
        <v>0</v>
      </c>
      <c r="F42" s="20">
        <f>F43+F46+F50</f>
        <v>3189</v>
      </c>
    </row>
    <row r="43" spans="1:8" s="37" customFormat="1" x14ac:dyDescent="0.25">
      <c r="A43" s="38"/>
      <c r="B43" s="41" t="s">
        <v>3</v>
      </c>
      <c r="C43" s="20">
        <f>C44+C45</f>
        <v>2029</v>
      </c>
      <c r="D43" s="20">
        <f t="shared" ref="D43:F43" si="12">D44+D45</f>
        <v>0</v>
      </c>
      <c r="E43" s="20">
        <f t="shared" si="12"/>
        <v>0</v>
      </c>
      <c r="F43" s="20">
        <f t="shared" si="12"/>
        <v>2029</v>
      </c>
      <c r="H43" s="2"/>
    </row>
    <row r="44" spans="1:8" x14ac:dyDescent="0.25">
      <c r="A44" s="42"/>
      <c r="B44" s="43" t="s">
        <v>29</v>
      </c>
      <c r="C44" s="21">
        <v>1480</v>
      </c>
      <c r="D44" s="21"/>
      <c r="E44" s="21"/>
      <c r="F44" s="45">
        <f t="shared" ref="F44:F111" si="13">+C44-D44-E44</f>
        <v>1480</v>
      </c>
      <c r="H44" s="1"/>
    </row>
    <row r="45" spans="1:8" x14ac:dyDescent="0.25">
      <c r="A45" s="42"/>
      <c r="B45" s="43" t="s">
        <v>4</v>
      </c>
      <c r="C45" s="21">
        <f>610-61</f>
        <v>549</v>
      </c>
      <c r="D45" s="44"/>
      <c r="E45" s="44">
        <v>0</v>
      </c>
      <c r="F45" s="45">
        <f t="shared" si="13"/>
        <v>549</v>
      </c>
    </row>
    <row r="46" spans="1:8" s="37" customFormat="1" x14ac:dyDescent="0.25">
      <c r="A46" s="38"/>
      <c r="B46" s="41" t="s">
        <v>61</v>
      </c>
      <c r="C46" s="20">
        <f>SUM(C47:C49)</f>
        <v>844</v>
      </c>
      <c r="D46" s="20">
        <f t="shared" ref="D46:E46" si="14">D48+D49</f>
        <v>0</v>
      </c>
      <c r="E46" s="20">
        <f t="shared" si="14"/>
        <v>0</v>
      </c>
      <c r="F46" s="20">
        <f>SUM(F47:F49)</f>
        <v>844</v>
      </c>
    </row>
    <row r="47" spans="1:8" s="37" customFormat="1" x14ac:dyDescent="0.25">
      <c r="A47" s="38"/>
      <c r="B47" s="43" t="s">
        <v>74</v>
      </c>
      <c r="C47" s="21">
        <v>61</v>
      </c>
      <c r="D47" s="20"/>
      <c r="E47" s="20"/>
      <c r="F47" s="45">
        <f t="shared" si="13"/>
        <v>61</v>
      </c>
    </row>
    <row r="48" spans="1:8" x14ac:dyDescent="0.25">
      <c r="A48" s="51"/>
      <c r="B48" s="43" t="s">
        <v>34</v>
      </c>
      <c r="C48" s="21">
        <v>308</v>
      </c>
      <c r="D48" s="44"/>
      <c r="E48" s="54"/>
      <c r="F48" s="45">
        <f t="shared" si="13"/>
        <v>308</v>
      </c>
    </row>
    <row r="49" spans="1:6" x14ac:dyDescent="0.25">
      <c r="A49" s="51"/>
      <c r="B49" s="43" t="s">
        <v>52</v>
      </c>
      <c r="C49" s="21">
        <v>475</v>
      </c>
      <c r="D49" s="44"/>
      <c r="E49" s="54"/>
      <c r="F49" s="45">
        <f t="shared" si="13"/>
        <v>475</v>
      </c>
    </row>
    <row r="50" spans="1:6" s="37" customFormat="1" x14ac:dyDescent="0.25">
      <c r="A50" s="38"/>
      <c r="B50" s="41" t="s">
        <v>5</v>
      </c>
      <c r="C50" s="20">
        <f>SUM(C51:C54)</f>
        <v>316</v>
      </c>
      <c r="D50" s="20">
        <f t="shared" ref="D50:F50" si="15">SUM(D51:D54)</f>
        <v>0</v>
      </c>
      <c r="E50" s="20">
        <f t="shared" si="15"/>
        <v>0</v>
      </c>
      <c r="F50" s="20">
        <f t="shared" si="15"/>
        <v>316</v>
      </c>
    </row>
    <row r="51" spans="1:6" x14ac:dyDescent="0.25">
      <c r="A51" s="42"/>
      <c r="B51" s="43" t="s">
        <v>6</v>
      </c>
      <c r="C51" s="21">
        <v>18</v>
      </c>
      <c r="D51" s="44"/>
      <c r="E51" s="54"/>
      <c r="F51" s="45">
        <f t="shared" si="13"/>
        <v>18</v>
      </c>
    </row>
    <row r="52" spans="1:6" x14ac:dyDescent="0.25">
      <c r="A52" s="42"/>
      <c r="B52" s="43" t="s">
        <v>53</v>
      </c>
      <c r="C52" s="21">
        <v>148</v>
      </c>
      <c r="D52" s="44"/>
      <c r="E52" s="54"/>
      <c r="F52" s="45">
        <f t="shared" si="13"/>
        <v>148</v>
      </c>
    </row>
    <row r="53" spans="1:6" ht="31.5" x14ac:dyDescent="0.25">
      <c r="A53" s="42"/>
      <c r="B53" s="43" t="s">
        <v>62</v>
      </c>
      <c r="C53" s="21">
        <v>30</v>
      </c>
      <c r="D53" s="44"/>
      <c r="E53" s="54"/>
      <c r="F53" s="45">
        <f t="shared" si="13"/>
        <v>30</v>
      </c>
    </row>
    <row r="54" spans="1:6" x14ac:dyDescent="0.25">
      <c r="A54" s="42"/>
      <c r="B54" s="43" t="s">
        <v>63</v>
      </c>
      <c r="C54" s="21">
        <v>120</v>
      </c>
      <c r="D54" s="21"/>
      <c r="E54" s="21"/>
      <c r="F54" s="45">
        <f t="shared" si="13"/>
        <v>120</v>
      </c>
    </row>
    <row r="55" spans="1:6" s="37" customFormat="1" ht="47.25" x14ac:dyDescent="0.25">
      <c r="A55" s="38">
        <v>4</v>
      </c>
      <c r="B55" s="41" t="s">
        <v>79</v>
      </c>
      <c r="C55" s="20">
        <f>C56+C59+C63</f>
        <v>2309</v>
      </c>
      <c r="D55" s="20">
        <f t="shared" ref="D55:F55" si="16">D56+D59+D63</f>
        <v>32</v>
      </c>
      <c r="E55" s="20">
        <f t="shared" si="16"/>
        <v>0</v>
      </c>
      <c r="F55" s="20">
        <f t="shared" si="16"/>
        <v>2277</v>
      </c>
    </row>
    <row r="56" spans="1:6" s="37" customFormat="1" x14ac:dyDescent="0.25">
      <c r="A56" s="38"/>
      <c r="B56" s="41" t="s">
        <v>3</v>
      </c>
      <c r="C56" s="20">
        <f>C57+C58</f>
        <v>1222</v>
      </c>
      <c r="D56" s="20">
        <f t="shared" ref="D56:F56" si="17">D57+D58</f>
        <v>0</v>
      </c>
      <c r="E56" s="20">
        <f t="shared" si="17"/>
        <v>0</v>
      </c>
      <c r="F56" s="20">
        <f t="shared" si="17"/>
        <v>1222</v>
      </c>
    </row>
    <row r="57" spans="1:6" s="32" customFormat="1" x14ac:dyDescent="0.25">
      <c r="A57" s="42"/>
      <c r="B57" s="43" t="s">
        <v>29</v>
      </c>
      <c r="C57" s="21">
        <v>904</v>
      </c>
      <c r="D57" s="44"/>
      <c r="E57" s="44"/>
      <c r="F57" s="45">
        <f t="shared" si="13"/>
        <v>904</v>
      </c>
    </row>
    <row r="58" spans="1:6" x14ac:dyDescent="0.25">
      <c r="A58" s="42"/>
      <c r="B58" s="43" t="s">
        <v>4</v>
      </c>
      <c r="C58" s="21">
        <f>353-35</f>
        <v>318</v>
      </c>
      <c r="D58" s="21">
        <f>D59+D61</f>
        <v>0</v>
      </c>
      <c r="E58" s="44">
        <v>0</v>
      </c>
      <c r="F58" s="45">
        <f t="shared" si="13"/>
        <v>318</v>
      </c>
    </row>
    <row r="59" spans="1:6" s="37" customFormat="1" x14ac:dyDescent="0.25">
      <c r="A59" s="38"/>
      <c r="B59" s="41" t="s">
        <v>61</v>
      </c>
      <c r="C59" s="20">
        <f>SUM(C60:C62)</f>
        <v>516</v>
      </c>
      <c r="D59" s="20">
        <f>D61+D62</f>
        <v>0</v>
      </c>
      <c r="E59" s="20">
        <f>E61+E62</f>
        <v>0</v>
      </c>
      <c r="F59" s="20">
        <f>SUM(F60:F62)</f>
        <v>516</v>
      </c>
    </row>
    <row r="60" spans="1:6" x14ac:dyDescent="0.25">
      <c r="A60" s="42"/>
      <c r="B60" s="43" t="s">
        <v>74</v>
      </c>
      <c r="C60" s="21">
        <v>35</v>
      </c>
      <c r="D60" s="21"/>
      <c r="E60" s="21"/>
      <c r="F60" s="45">
        <f t="shared" si="13"/>
        <v>35</v>
      </c>
    </row>
    <row r="61" spans="1:6" x14ac:dyDescent="0.25">
      <c r="A61" s="51"/>
      <c r="B61" s="43" t="s">
        <v>34</v>
      </c>
      <c r="C61" s="21">
        <v>188</v>
      </c>
      <c r="D61" s="44"/>
      <c r="E61" s="54"/>
      <c r="F61" s="45">
        <f t="shared" si="13"/>
        <v>188</v>
      </c>
    </row>
    <row r="62" spans="1:6" x14ac:dyDescent="0.25">
      <c r="A62" s="51"/>
      <c r="B62" s="43" t="s">
        <v>52</v>
      </c>
      <c r="C62" s="21">
        <v>293</v>
      </c>
      <c r="D62" s="21"/>
      <c r="E62" s="21">
        <f t="shared" ref="E62" si="18">SUM(E63:E66)</f>
        <v>0</v>
      </c>
      <c r="F62" s="45">
        <f t="shared" si="13"/>
        <v>293</v>
      </c>
    </row>
    <row r="63" spans="1:6" s="37" customFormat="1" x14ac:dyDescent="0.25">
      <c r="A63" s="38"/>
      <c r="B63" s="41" t="s">
        <v>5</v>
      </c>
      <c r="C63" s="20">
        <f>SUM(C64:C69)</f>
        <v>571</v>
      </c>
      <c r="D63" s="20">
        <f t="shared" ref="D63:F63" si="19">SUM(D64:D69)</f>
        <v>32</v>
      </c>
      <c r="E63" s="20">
        <f t="shared" si="19"/>
        <v>0</v>
      </c>
      <c r="F63" s="20">
        <f t="shared" si="19"/>
        <v>539</v>
      </c>
    </row>
    <row r="64" spans="1:6" x14ac:dyDescent="0.25">
      <c r="A64" s="42"/>
      <c r="B64" s="43" t="s">
        <v>6</v>
      </c>
      <c r="C64" s="21">
        <v>10</v>
      </c>
      <c r="D64" s="44"/>
      <c r="E64" s="54"/>
      <c r="F64" s="45">
        <f t="shared" si="13"/>
        <v>10</v>
      </c>
    </row>
    <row r="65" spans="1:6" x14ac:dyDescent="0.25">
      <c r="A65" s="42"/>
      <c r="B65" s="43" t="s">
        <v>53</v>
      </c>
      <c r="C65" s="21">
        <v>94</v>
      </c>
      <c r="D65" s="44"/>
      <c r="E65" s="54"/>
      <c r="F65" s="45">
        <f t="shared" si="13"/>
        <v>94</v>
      </c>
    </row>
    <row r="66" spans="1:6" x14ac:dyDescent="0.25">
      <c r="A66" s="42"/>
      <c r="B66" s="43" t="s">
        <v>11</v>
      </c>
      <c r="C66" s="21">
        <v>150</v>
      </c>
      <c r="D66" s="44"/>
      <c r="E66" s="54"/>
      <c r="F66" s="45">
        <f t="shared" si="13"/>
        <v>150</v>
      </c>
    </row>
    <row r="67" spans="1:6" s="37" customFormat="1" ht="31.5" x14ac:dyDescent="0.25">
      <c r="A67" s="42"/>
      <c r="B67" s="43" t="s">
        <v>12</v>
      </c>
      <c r="C67" s="21">
        <v>142</v>
      </c>
      <c r="D67" s="44">
        <f t="shared" ref="D67:D69" si="20">ROUND(C67*10%,0)</f>
        <v>14</v>
      </c>
      <c r="E67" s="20">
        <f t="shared" ref="E67" si="21">E68</f>
        <v>0</v>
      </c>
      <c r="F67" s="45">
        <f t="shared" si="13"/>
        <v>128</v>
      </c>
    </row>
    <row r="68" spans="1:6" ht="61.5" customHeight="1" x14ac:dyDescent="0.25">
      <c r="A68" s="42"/>
      <c r="B68" s="43" t="s">
        <v>64</v>
      </c>
      <c r="C68" s="21">
        <v>100</v>
      </c>
      <c r="D68" s="44">
        <f t="shared" si="20"/>
        <v>10</v>
      </c>
      <c r="E68" s="54"/>
      <c r="F68" s="45">
        <f t="shared" si="13"/>
        <v>90</v>
      </c>
    </row>
    <row r="69" spans="1:6" ht="47.25" x14ac:dyDescent="0.25">
      <c r="A69" s="42"/>
      <c r="B69" s="43" t="s">
        <v>65</v>
      </c>
      <c r="C69" s="21">
        <v>75</v>
      </c>
      <c r="D69" s="44">
        <f t="shared" si="20"/>
        <v>8</v>
      </c>
      <c r="E69" s="54"/>
      <c r="F69" s="45">
        <f t="shared" si="13"/>
        <v>67</v>
      </c>
    </row>
    <row r="70" spans="1:6" s="37" customFormat="1" x14ac:dyDescent="0.25">
      <c r="A70" s="38" t="s">
        <v>13</v>
      </c>
      <c r="B70" s="41" t="s">
        <v>66</v>
      </c>
      <c r="C70" s="20">
        <f>C71+C84+C101+C105</f>
        <v>38420</v>
      </c>
      <c r="D70" s="20">
        <f t="shared" ref="D70:F70" si="22">D71+D84+D101+D105</f>
        <v>3154</v>
      </c>
      <c r="E70" s="20">
        <f t="shared" si="22"/>
        <v>0</v>
      </c>
      <c r="F70" s="20">
        <f>F71+F84+F101+F105</f>
        <v>35266</v>
      </c>
    </row>
    <row r="71" spans="1:6" s="37" customFormat="1" ht="47.25" x14ac:dyDescent="0.25">
      <c r="A71" s="38">
        <v>1</v>
      </c>
      <c r="B71" s="41" t="s">
        <v>80</v>
      </c>
      <c r="C71" s="20">
        <f>C72+C75+C79</f>
        <v>5652</v>
      </c>
      <c r="D71" s="20">
        <f t="shared" ref="D71:F71" si="23">D72+D75+D79</f>
        <v>150</v>
      </c>
      <c r="E71" s="20">
        <f t="shared" si="23"/>
        <v>0</v>
      </c>
      <c r="F71" s="20">
        <f t="shared" si="23"/>
        <v>5502</v>
      </c>
    </row>
    <row r="72" spans="1:6" s="37" customFormat="1" x14ac:dyDescent="0.25">
      <c r="A72" s="38"/>
      <c r="B72" s="41" t="s">
        <v>3</v>
      </c>
      <c r="C72" s="20">
        <f>C73+C74</f>
        <v>2456</v>
      </c>
      <c r="D72" s="20">
        <f t="shared" ref="D72:F72" si="24">D73+D74</f>
        <v>0</v>
      </c>
      <c r="E72" s="20">
        <f t="shared" si="24"/>
        <v>0</v>
      </c>
      <c r="F72" s="20">
        <f t="shared" si="24"/>
        <v>2456</v>
      </c>
    </row>
    <row r="73" spans="1:6" x14ac:dyDescent="0.25">
      <c r="A73" s="42"/>
      <c r="B73" s="43" t="s">
        <v>29</v>
      </c>
      <c r="C73" s="21">
        <v>2089</v>
      </c>
      <c r="D73" s="44"/>
      <c r="E73" s="54"/>
      <c r="F73" s="45">
        <f t="shared" si="13"/>
        <v>2089</v>
      </c>
    </row>
    <row r="74" spans="1:6" x14ac:dyDescent="0.25">
      <c r="A74" s="42"/>
      <c r="B74" s="43" t="s">
        <v>4</v>
      </c>
      <c r="C74" s="21">
        <f>408-41</f>
        <v>367</v>
      </c>
      <c r="D74" s="44"/>
      <c r="E74" s="44"/>
      <c r="F74" s="45">
        <f t="shared" si="13"/>
        <v>367</v>
      </c>
    </row>
    <row r="75" spans="1:6" s="37" customFormat="1" x14ac:dyDescent="0.25">
      <c r="A75" s="38"/>
      <c r="B75" s="41" t="s">
        <v>61</v>
      </c>
      <c r="C75" s="20">
        <f>SUM(C76:C78)</f>
        <v>1192</v>
      </c>
      <c r="D75" s="20">
        <f t="shared" ref="D75:E75" si="25">D77+D78</f>
        <v>0</v>
      </c>
      <c r="E75" s="20">
        <f t="shared" si="25"/>
        <v>0</v>
      </c>
      <c r="F75" s="20">
        <f>SUM(F76:F78)</f>
        <v>1192</v>
      </c>
    </row>
    <row r="76" spans="1:6" s="37" customFormat="1" x14ac:dyDescent="0.25">
      <c r="A76" s="38"/>
      <c r="B76" s="57" t="s">
        <v>74</v>
      </c>
      <c r="C76" s="21">
        <v>41</v>
      </c>
      <c r="D76" s="20"/>
      <c r="E76" s="20"/>
      <c r="F76" s="45">
        <f t="shared" si="13"/>
        <v>41</v>
      </c>
    </row>
    <row r="77" spans="1:6" x14ac:dyDescent="0.25">
      <c r="A77" s="51"/>
      <c r="B77" s="43" t="s">
        <v>34</v>
      </c>
      <c r="C77" s="21">
        <v>435</v>
      </c>
      <c r="D77" s="44"/>
      <c r="E77" s="54"/>
      <c r="F77" s="45">
        <f t="shared" si="13"/>
        <v>435</v>
      </c>
    </row>
    <row r="78" spans="1:6" x14ac:dyDescent="0.25">
      <c r="A78" s="51"/>
      <c r="B78" s="43" t="s">
        <v>52</v>
      </c>
      <c r="C78" s="21">
        <v>716</v>
      </c>
      <c r="D78" s="44"/>
      <c r="E78" s="54"/>
      <c r="F78" s="45">
        <f t="shared" si="13"/>
        <v>716</v>
      </c>
    </row>
    <row r="79" spans="1:6" s="37" customFormat="1" x14ac:dyDescent="0.25">
      <c r="A79" s="38"/>
      <c r="B79" s="41" t="s">
        <v>5</v>
      </c>
      <c r="C79" s="20">
        <f>SUM(C80:C83)</f>
        <v>2004</v>
      </c>
      <c r="D79" s="20">
        <f t="shared" ref="D79:F79" si="26">SUM(D80:D83)</f>
        <v>150</v>
      </c>
      <c r="E79" s="20">
        <f t="shared" si="26"/>
        <v>0</v>
      </c>
      <c r="F79" s="20">
        <f t="shared" si="26"/>
        <v>1854</v>
      </c>
    </row>
    <row r="80" spans="1:6" x14ac:dyDescent="0.25">
      <c r="A80" s="42"/>
      <c r="B80" s="43" t="s">
        <v>6</v>
      </c>
      <c r="C80" s="21">
        <v>31</v>
      </c>
      <c r="D80" s="44"/>
      <c r="E80" s="54"/>
      <c r="F80" s="45">
        <f t="shared" si="13"/>
        <v>31</v>
      </c>
    </row>
    <row r="81" spans="1:6" x14ac:dyDescent="0.25">
      <c r="A81" s="42"/>
      <c r="B81" s="43" t="s">
        <v>53</v>
      </c>
      <c r="C81" s="21">
        <v>223</v>
      </c>
      <c r="D81" s="44"/>
      <c r="E81" s="54"/>
      <c r="F81" s="45">
        <f t="shared" si="13"/>
        <v>223</v>
      </c>
    </row>
    <row r="82" spans="1:6" x14ac:dyDescent="0.25">
      <c r="A82" s="42"/>
      <c r="B82" s="43" t="s">
        <v>67</v>
      </c>
      <c r="C82" s="21">
        <v>1500</v>
      </c>
      <c r="D82" s="44">
        <f t="shared" ref="D82" si="27">ROUND(C82*10%,0)</f>
        <v>150</v>
      </c>
      <c r="E82" s="54"/>
      <c r="F82" s="45">
        <f t="shared" si="13"/>
        <v>1350</v>
      </c>
    </row>
    <row r="83" spans="1:6" x14ac:dyDescent="0.25">
      <c r="A83" s="42"/>
      <c r="B83" s="43" t="s">
        <v>25</v>
      </c>
      <c r="C83" s="21">
        <v>250</v>
      </c>
      <c r="D83" s="44"/>
      <c r="E83" s="54"/>
      <c r="F83" s="45">
        <f t="shared" si="13"/>
        <v>250</v>
      </c>
    </row>
    <row r="84" spans="1:6" s="37" customFormat="1" ht="47.25" x14ac:dyDescent="0.25">
      <c r="A84" s="38">
        <v>2</v>
      </c>
      <c r="B84" s="41" t="s">
        <v>83</v>
      </c>
      <c r="C84" s="20">
        <f>C85+C88+C92</f>
        <v>3220</v>
      </c>
      <c r="D84" s="20">
        <f t="shared" ref="D84:E84" si="28">D85+D88+D92</f>
        <v>59</v>
      </c>
      <c r="E84" s="20">
        <f t="shared" si="28"/>
        <v>0</v>
      </c>
      <c r="F84" s="20">
        <f>F85+F88+F92</f>
        <v>3161</v>
      </c>
    </row>
    <row r="85" spans="1:6" s="37" customFormat="1" x14ac:dyDescent="0.25">
      <c r="A85" s="38"/>
      <c r="B85" s="41" t="s">
        <v>3</v>
      </c>
      <c r="C85" s="20">
        <f>C86+C87</f>
        <v>1503</v>
      </c>
      <c r="D85" s="20">
        <f t="shared" ref="D85:F85" si="29">D86+D87</f>
        <v>0</v>
      </c>
      <c r="E85" s="20">
        <f t="shared" si="29"/>
        <v>0</v>
      </c>
      <c r="F85" s="20">
        <f t="shared" si="29"/>
        <v>1503</v>
      </c>
    </row>
    <row r="86" spans="1:6" x14ac:dyDescent="0.25">
      <c r="A86" s="42"/>
      <c r="B86" s="43" t="s">
        <v>29</v>
      </c>
      <c r="C86" s="21">
        <v>1274</v>
      </c>
      <c r="D86" s="44"/>
      <c r="E86" s="54"/>
      <c r="F86" s="45">
        <f t="shared" si="13"/>
        <v>1274</v>
      </c>
    </row>
    <row r="87" spans="1:6" x14ac:dyDescent="0.25">
      <c r="A87" s="42"/>
      <c r="B87" s="43" t="s">
        <v>4</v>
      </c>
      <c r="C87" s="21">
        <f>255-26</f>
        <v>229</v>
      </c>
      <c r="D87" s="44"/>
      <c r="E87" s="44"/>
      <c r="F87" s="45">
        <f t="shared" si="13"/>
        <v>229</v>
      </c>
    </row>
    <row r="88" spans="1:6" s="37" customFormat="1" x14ac:dyDescent="0.25">
      <c r="A88" s="38"/>
      <c r="B88" s="41" t="s">
        <v>61</v>
      </c>
      <c r="C88" s="20">
        <f>SUM(C89:C91)</f>
        <v>727</v>
      </c>
      <c r="D88" s="20">
        <f t="shared" ref="D88:E88" si="30">D90+D91</f>
        <v>0</v>
      </c>
      <c r="E88" s="20">
        <f t="shared" si="30"/>
        <v>0</v>
      </c>
      <c r="F88" s="20">
        <f>SUM(F89:F91)</f>
        <v>727</v>
      </c>
    </row>
    <row r="89" spans="1:6" x14ac:dyDescent="0.25">
      <c r="A89" s="42"/>
      <c r="B89" s="57" t="s">
        <v>74</v>
      </c>
      <c r="C89" s="21">
        <v>26</v>
      </c>
      <c r="D89" s="21"/>
      <c r="E89" s="21"/>
      <c r="F89" s="45">
        <f t="shared" si="13"/>
        <v>26</v>
      </c>
    </row>
    <row r="90" spans="1:6" x14ac:dyDescent="0.25">
      <c r="A90" s="51"/>
      <c r="B90" s="43" t="s">
        <v>34</v>
      </c>
      <c r="C90" s="21">
        <v>265</v>
      </c>
      <c r="D90" s="44"/>
      <c r="E90" s="54"/>
      <c r="F90" s="45">
        <f t="shared" si="13"/>
        <v>265</v>
      </c>
    </row>
    <row r="91" spans="1:6" x14ac:dyDescent="0.25">
      <c r="A91" s="51"/>
      <c r="B91" s="43" t="s">
        <v>52</v>
      </c>
      <c r="C91" s="21">
        <v>436</v>
      </c>
      <c r="D91" s="44"/>
      <c r="E91" s="54"/>
      <c r="F91" s="45">
        <f t="shared" si="13"/>
        <v>436</v>
      </c>
    </row>
    <row r="92" spans="1:6" s="37" customFormat="1" x14ac:dyDescent="0.25">
      <c r="A92" s="38"/>
      <c r="B92" s="41" t="s">
        <v>5</v>
      </c>
      <c r="C92" s="20">
        <f>SUM(C93:C100)</f>
        <v>990</v>
      </c>
      <c r="D92" s="20">
        <f t="shared" ref="D92:F92" si="31">SUM(D93:D100)</f>
        <v>59</v>
      </c>
      <c r="E92" s="20">
        <f t="shared" si="31"/>
        <v>0</v>
      </c>
      <c r="F92" s="20">
        <f t="shared" si="31"/>
        <v>931</v>
      </c>
    </row>
    <row r="93" spans="1:6" x14ac:dyDescent="0.25">
      <c r="A93" s="42"/>
      <c r="B93" s="43" t="s">
        <v>68</v>
      </c>
      <c r="C93" s="21">
        <v>20</v>
      </c>
      <c r="D93" s="44"/>
      <c r="E93" s="54"/>
      <c r="F93" s="45">
        <f t="shared" si="13"/>
        <v>20</v>
      </c>
    </row>
    <row r="94" spans="1:6" x14ac:dyDescent="0.25">
      <c r="A94" s="42"/>
      <c r="B94" s="43" t="s">
        <v>53</v>
      </c>
      <c r="C94" s="21">
        <v>150</v>
      </c>
      <c r="D94" s="44"/>
      <c r="E94" s="54"/>
      <c r="F94" s="45">
        <f t="shared" si="13"/>
        <v>150</v>
      </c>
    </row>
    <row r="95" spans="1:6" x14ac:dyDescent="0.25">
      <c r="A95" s="42"/>
      <c r="B95" s="43" t="s">
        <v>69</v>
      </c>
      <c r="C95" s="21">
        <v>200</v>
      </c>
      <c r="D95" s="44">
        <f t="shared" ref="D95" si="32">ROUND(C95*10%,0)</f>
        <v>20</v>
      </c>
      <c r="E95" s="54"/>
      <c r="F95" s="45">
        <f t="shared" si="13"/>
        <v>180</v>
      </c>
    </row>
    <row r="96" spans="1:6" x14ac:dyDescent="0.25">
      <c r="A96" s="42"/>
      <c r="B96" s="43" t="s">
        <v>15</v>
      </c>
      <c r="C96" s="21">
        <v>80</v>
      </c>
      <c r="D96" s="44"/>
      <c r="E96" s="54"/>
      <c r="F96" s="45">
        <f t="shared" si="13"/>
        <v>80</v>
      </c>
    </row>
    <row r="97" spans="1:8" x14ac:dyDescent="0.25">
      <c r="A97" s="42"/>
      <c r="B97" s="43" t="s">
        <v>14</v>
      </c>
      <c r="C97" s="21">
        <v>290</v>
      </c>
      <c r="D97" s="44">
        <f t="shared" ref="D97:D98" si="33">ROUND(C97*10%,0)</f>
        <v>29</v>
      </c>
      <c r="E97" s="54"/>
      <c r="F97" s="45">
        <f t="shared" si="13"/>
        <v>261</v>
      </c>
    </row>
    <row r="98" spans="1:8" x14ac:dyDescent="0.25">
      <c r="A98" s="42"/>
      <c r="B98" s="43" t="s">
        <v>30</v>
      </c>
      <c r="C98" s="21">
        <v>100</v>
      </c>
      <c r="D98" s="44">
        <f t="shared" si="33"/>
        <v>10</v>
      </c>
      <c r="E98" s="54"/>
      <c r="F98" s="45">
        <f t="shared" si="13"/>
        <v>90</v>
      </c>
    </row>
    <row r="99" spans="1:8" x14ac:dyDescent="0.25">
      <c r="A99" s="42"/>
      <c r="B99" s="43" t="s">
        <v>70</v>
      </c>
      <c r="C99" s="21">
        <v>50</v>
      </c>
      <c r="D99" s="44"/>
      <c r="E99" s="54"/>
      <c r="F99" s="45">
        <f t="shared" si="13"/>
        <v>50</v>
      </c>
    </row>
    <row r="100" spans="1:8" x14ac:dyDescent="0.25">
      <c r="A100" s="42"/>
      <c r="B100" s="43" t="s">
        <v>71</v>
      </c>
      <c r="C100" s="21">
        <v>100</v>
      </c>
      <c r="D100" s="44"/>
      <c r="E100" s="54"/>
      <c r="F100" s="45">
        <f t="shared" si="13"/>
        <v>100</v>
      </c>
    </row>
    <row r="101" spans="1:8" s="37" customFormat="1" ht="47.25" x14ac:dyDescent="0.25">
      <c r="A101" s="38">
        <v>3</v>
      </c>
      <c r="B101" s="41" t="s">
        <v>82</v>
      </c>
      <c r="C101" s="20">
        <f>C102</f>
        <v>7098</v>
      </c>
      <c r="D101" s="20">
        <f t="shared" ref="D101:F101" si="34">D102</f>
        <v>700</v>
      </c>
      <c r="E101" s="20">
        <f t="shared" si="34"/>
        <v>0</v>
      </c>
      <c r="F101" s="20">
        <f t="shared" si="34"/>
        <v>6398</v>
      </c>
    </row>
    <row r="102" spans="1:8" s="37" customFormat="1" x14ac:dyDescent="0.25">
      <c r="A102" s="38"/>
      <c r="B102" s="41" t="s">
        <v>5</v>
      </c>
      <c r="C102" s="20">
        <f>C103+C104</f>
        <v>7098</v>
      </c>
      <c r="D102" s="20">
        <f t="shared" ref="D102:F102" si="35">D103+D104</f>
        <v>700</v>
      </c>
      <c r="E102" s="20">
        <f t="shared" si="35"/>
        <v>0</v>
      </c>
      <c r="F102" s="20">
        <f t="shared" si="35"/>
        <v>6398</v>
      </c>
    </row>
    <row r="103" spans="1:8" x14ac:dyDescent="0.25">
      <c r="A103" s="42"/>
      <c r="B103" s="43" t="s">
        <v>68</v>
      </c>
      <c r="C103" s="21">
        <v>98</v>
      </c>
      <c r="D103" s="44"/>
      <c r="E103" s="54"/>
      <c r="F103" s="45">
        <f t="shared" si="13"/>
        <v>98</v>
      </c>
    </row>
    <row r="104" spans="1:8" ht="69" customHeight="1" x14ac:dyDescent="0.25">
      <c r="A104" s="42"/>
      <c r="B104" s="43" t="s">
        <v>72</v>
      </c>
      <c r="C104" s="21">
        <v>7000</v>
      </c>
      <c r="D104" s="44">
        <f t="shared" ref="D104" si="36">ROUND(C104*10%,0)</f>
        <v>700</v>
      </c>
      <c r="E104" s="54"/>
      <c r="F104" s="45">
        <f t="shared" si="13"/>
        <v>6300</v>
      </c>
    </row>
    <row r="105" spans="1:8" s="37" customFormat="1" ht="47.25" x14ac:dyDescent="0.25">
      <c r="A105" s="38">
        <v>4</v>
      </c>
      <c r="B105" s="41" t="s">
        <v>81</v>
      </c>
      <c r="C105" s="20">
        <f>SUM(C106:C109)</f>
        <v>22450</v>
      </c>
      <c r="D105" s="20">
        <f>SUM(D106:D109)</f>
        <v>2245</v>
      </c>
      <c r="E105" s="20">
        <f t="shared" ref="E105" si="37">SUM(E106:E108)</f>
        <v>0</v>
      </c>
      <c r="F105" s="20">
        <f>SUM(F106:F109)</f>
        <v>20205</v>
      </c>
      <c r="H105" s="58"/>
    </row>
    <row r="106" spans="1:8" ht="31.5" x14ac:dyDescent="0.25">
      <c r="A106" s="42"/>
      <c r="B106" s="43" t="s">
        <v>16</v>
      </c>
      <c r="C106" s="21">
        <v>13500</v>
      </c>
      <c r="D106" s="44">
        <f t="shared" ref="D106:D109" si="38">ROUND(C106*10%,0)</f>
        <v>1350</v>
      </c>
      <c r="E106" s="54"/>
      <c r="F106" s="45">
        <f t="shared" si="13"/>
        <v>12150</v>
      </c>
    </row>
    <row r="107" spans="1:8" x14ac:dyDescent="0.25">
      <c r="A107" s="42"/>
      <c r="B107" s="43" t="s">
        <v>17</v>
      </c>
      <c r="C107" s="21">
        <v>1650</v>
      </c>
      <c r="D107" s="44">
        <f t="shared" si="38"/>
        <v>165</v>
      </c>
      <c r="E107" s="54"/>
      <c r="F107" s="45">
        <f t="shared" si="13"/>
        <v>1485</v>
      </c>
    </row>
    <row r="108" spans="1:8" x14ac:dyDescent="0.25">
      <c r="A108" s="42"/>
      <c r="B108" s="43" t="s">
        <v>18</v>
      </c>
      <c r="C108" s="21">
        <v>4000</v>
      </c>
      <c r="D108" s="44">
        <f t="shared" si="38"/>
        <v>400</v>
      </c>
      <c r="E108" s="54"/>
      <c r="F108" s="45">
        <f t="shared" si="13"/>
        <v>3600</v>
      </c>
    </row>
    <row r="109" spans="1:8" x14ac:dyDescent="0.25">
      <c r="A109" s="42"/>
      <c r="B109" s="43" t="s">
        <v>19</v>
      </c>
      <c r="C109" s="21">
        <v>3300</v>
      </c>
      <c r="D109" s="44">
        <f t="shared" si="38"/>
        <v>330</v>
      </c>
      <c r="E109" s="54"/>
      <c r="F109" s="45">
        <f t="shared" si="13"/>
        <v>2970</v>
      </c>
    </row>
    <row r="110" spans="1:8" s="37" customFormat="1" x14ac:dyDescent="0.25">
      <c r="A110" s="38" t="s">
        <v>20</v>
      </c>
      <c r="B110" s="41" t="s">
        <v>73</v>
      </c>
      <c r="C110" s="20">
        <f t="shared" ref="C110:E110" si="39">+C111</f>
        <v>16</v>
      </c>
      <c r="D110" s="20">
        <f t="shared" si="39"/>
        <v>0</v>
      </c>
      <c r="E110" s="20">
        <f t="shared" si="39"/>
        <v>0</v>
      </c>
      <c r="F110" s="20">
        <f>+F111</f>
        <v>16</v>
      </c>
    </row>
    <row r="111" spans="1:8" s="37" customFormat="1" ht="47.25" x14ac:dyDescent="0.25">
      <c r="A111" s="38"/>
      <c r="B111" s="41" t="s">
        <v>84</v>
      </c>
      <c r="C111" s="20">
        <v>16</v>
      </c>
      <c r="D111" s="55"/>
      <c r="E111" s="54"/>
      <c r="F111" s="22">
        <f t="shared" si="13"/>
        <v>16</v>
      </c>
    </row>
    <row r="112" spans="1:8" x14ac:dyDescent="0.25">
      <c r="A112" s="42"/>
      <c r="B112" s="43" t="s">
        <v>6</v>
      </c>
      <c r="C112" s="21">
        <v>16</v>
      </c>
      <c r="D112" s="44"/>
      <c r="E112" s="54"/>
      <c r="F112" s="45">
        <f t="shared" ref="F112" si="40">+C112-D112-E112</f>
        <v>16</v>
      </c>
    </row>
    <row r="129" s="37" customFormat="1" x14ac:dyDescent="0.25"/>
    <row r="131" s="37" customFormat="1" x14ac:dyDescent="0.25"/>
  </sheetData>
  <mergeCells count="8">
    <mergeCell ref="A1:F1"/>
    <mergeCell ref="A2:F2"/>
    <mergeCell ref="D5:F5"/>
    <mergeCell ref="A6:A7"/>
    <mergeCell ref="B6:B7"/>
    <mergeCell ref="C6:C7"/>
    <mergeCell ref="F6:F7"/>
    <mergeCell ref="D6:D7"/>
  </mergeCell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"/>
  <sheetViews>
    <sheetView workbookViewId="0">
      <selection activeCell="K18" sqref="K18"/>
    </sheetView>
  </sheetViews>
  <sheetFormatPr defaultRowHeight="15" x14ac:dyDescent="0.25"/>
  <cols>
    <col min="2" max="2" width="45" customWidth="1"/>
    <col min="3" max="3" width="12.28515625" customWidth="1"/>
    <col min="4" max="4" width="12.5703125" customWidth="1"/>
    <col min="5" max="5" width="0" hidden="1" customWidth="1"/>
    <col min="6" max="6" width="13.7109375" customWidth="1"/>
  </cols>
  <sheetData>
    <row r="2" spans="1:6" ht="16.5" x14ac:dyDescent="0.25">
      <c r="A2" s="23" t="s">
        <v>26</v>
      </c>
      <c r="B2" s="24"/>
      <c r="C2" s="24"/>
      <c r="D2" s="24"/>
      <c r="E2" s="24"/>
      <c r="F2" s="24"/>
    </row>
    <row r="3" spans="1:6" ht="16.5" x14ac:dyDescent="0.25">
      <c r="A3" s="23"/>
      <c r="B3" s="24"/>
      <c r="C3" s="24"/>
      <c r="D3" s="74" t="s">
        <v>58</v>
      </c>
      <c r="E3" s="74"/>
      <c r="F3" s="74"/>
    </row>
    <row r="4" spans="1:6" ht="33" customHeight="1" x14ac:dyDescent="0.25">
      <c r="A4" s="25" t="s">
        <v>1</v>
      </c>
      <c r="B4" s="25" t="s">
        <v>21</v>
      </c>
      <c r="C4" s="25" t="s">
        <v>22</v>
      </c>
      <c r="D4" s="25" t="s">
        <v>23</v>
      </c>
      <c r="E4" s="72" t="s">
        <v>27</v>
      </c>
      <c r="F4" s="73"/>
    </row>
    <row r="5" spans="1:6" ht="16.5" x14ac:dyDescent="0.25">
      <c r="A5" s="26"/>
      <c r="B5" s="27" t="s">
        <v>51</v>
      </c>
      <c r="C5" s="28">
        <f>+C6+C12+C17+C19</f>
        <v>43120</v>
      </c>
      <c r="D5" s="28">
        <f>+D6+D12+D17+D19</f>
        <v>28104.5</v>
      </c>
      <c r="E5" s="70">
        <f>+E6+E12+F17+F19</f>
        <v>15015.500000000002</v>
      </c>
      <c r="F5" s="71"/>
    </row>
    <row r="6" spans="1:6" ht="16.5" x14ac:dyDescent="0.25">
      <c r="A6" s="3">
        <v>1</v>
      </c>
      <c r="B6" s="4" t="s">
        <v>86</v>
      </c>
      <c r="C6" s="5">
        <f>SUM(C7:C11)</f>
        <v>70</v>
      </c>
      <c r="D6" s="5">
        <f>SUM(D7:D11)</f>
        <v>37</v>
      </c>
      <c r="E6" s="68">
        <f>SUM(E7:F11)</f>
        <v>33</v>
      </c>
      <c r="F6" s="69"/>
    </row>
    <row r="7" spans="1:6" ht="16.5" x14ac:dyDescent="0.25">
      <c r="A7" s="3"/>
      <c r="B7" s="7" t="s">
        <v>36</v>
      </c>
      <c r="C7" s="8">
        <v>20</v>
      </c>
      <c r="D7" s="6"/>
      <c r="E7" s="66">
        <f>+C7</f>
        <v>20</v>
      </c>
      <c r="F7" s="67"/>
    </row>
    <row r="8" spans="1:6" ht="16.5" x14ac:dyDescent="0.25">
      <c r="A8" s="10"/>
      <c r="B8" s="7" t="s">
        <v>38</v>
      </c>
      <c r="C8" s="8">
        <v>10</v>
      </c>
      <c r="D8" s="6">
        <f>+C8-E8</f>
        <v>7</v>
      </c>
      <c r="E8" s="66">
        <f>+C8*30%</f>
        <v>3</v>
      </c>
      <c r="F8" s="67"/>
    </row>
    <row r="9" spans="1:6" ht="33" x14ac:dyDescent="0.25">
      <c r="A9" s="10"/>
      <c r="B9" s="7" t="s">
        <v>39</v>
      </c>
      <c r="C9" s="8">
        <v>10</v>
      </c>
      <c r="D9" s="6">
        <f>+C9-E9</f>
        <v>10</v>
      </c>
      <c r="E9" s="66"/>
      <c r="F9" s="67"/>
    </row>
    <row r="10" spans="1:6" ht="16.5" x14ac:dyDescent="0.25">
      <c r="A10" s="10"/>
      <c r="B10" s="7" t="s">
        <v>40</v>
      </c>
      <c r="C10" s="8">
        <v>10</v>
      </c>
      <c r="D10" s="6"/>
      <c r="E10" s="66">
        <f>+C10</f>
        <v>10</v>
      </c>
      <c r="F10" s="67"/>
    </row>
    <row r="11" spans="1:6" ht="16.5" x14ac:dyDescent="0.25">
      <c r="A11" s="10"/>
      <c r="B11" s="7" t="s">
        <v>41</v>
      </c>
      <c r="C11" s="8">
        <v>20</v>
      </c>
      <c r="D11" s="6">
        <f>+C11-E11</f>
        <v>20</v>
      </c>
      <c r="E11" s="66"/>
      <c r="F11" s="67"/>
    </row>
    <row r="12" spans="1:6" ht="16.5" x14ac:dyDescent="0.25">
      <c r="A12" s="3">
        <v>2</v>
      </c>
      <c r="B12" s="4" t="s">
        <v>50</v>
      </c>
      <c r="C12" s="5">
        <f>SUM(C13:C16)</f>
        <v>1000</v>
      </c>
      <c r="D12" s="5">
        <f>SUM(D13:D16)</f>
        <v>557.5</v>
      </c>
      <c r="E12" s="68">
        <f>SUM(E13:F16)</f>
        <v>442.5</v>
      </c>
      <c r="F12" s="69"/>
    </row>
    <row r="13" spans="1:6" ht="16.5" x14ac:dyDescent="0.25">
      <c r="A13" s="10"/>
      <c r="B13" s="7" t="s">
        <v>42</v>
      </c>
      <c r="C13" s="8">
        <v>590</v>
      </c>
      <c r="D13" s="6">
        <f>+C13-E13</f>
        <v>147.5</v>
      </c>
      <c r="E13" s="66">
        <f>+C13*75%</f>
        <v>442.5</v>
      </c>
      <c r="F13" s="67"/>
    </row>
    <row r="14" spans="1:6" ht="33" x14ac:dyDescent="0.25">
      <c r="A14" s="10"/>
      <c r="B14" s="7" t="s">
        <v>43</v>
      </c>
      <c r="C14" s="8">
        <v>240</v>
      </c>
      <c r="D14" s="6">
        <f>+C14-E14</f>
        <v>240</v>
      </c>
      <c r="E14" s="66"/>
      <c r="F14" s="67"/>
    </row>
    <row r="15" spans="1:6" ht="16.5" x14ac:dyDescent="0.25">
      <c r="A15" s="10"/>
      <c r="B15" s="7" t="s">
        <v>44</v>
      </c>
      <c r="C15" s="8">
        <v>160</v>
      </c>
      <c r="D15" s="6">
        <f>+C15-E15</f>
        <v>160</v>
      </c>
      <c r="E15" s="66"/>
      <c r="F15" s="67"/>
    </row>
    <row r="16" spans="1:6" ht="33" x14ac:dyDescent="0.25">
      <c r="A16" s="10"/>
      <c r="B16" s="7" t="s">
        <v>45</v>
      </c>
      <c r="C16" s="8">
        <v>10</v>
      </c>
      <c r="D16" s="6">
        <f>+C16-E16</f>
        <v>10</v>
      </c>
      <c r="E16" s="66"/>
      <c r="F16" s="67"/>
    </row>
    <row r="17" spans="1:6" ht="16.5" x14ac:dyDescent="0.25">
      <c r="A17" s="3">
        <v>3</v>
      </c>
      <c r="B17" s="4" t="s">
        <v>87</v>
      </c>
      <c r="C17" s="5">
        <f>+C18</f>
        <v>50</v>
      </c>
      <c r="D17" s="9">
        <f>+D18</f>
        <v>30</v>
      </c>
      <c r="E17" s="5"/>
      <c r="F17" s="5">
        <f>+E18</f>
        <v>20</v>
      </c>
    </row>
    <row r="18" spans="1:6" ht="33" x14ac:dyDescent="0.25">
      <c r="A18" s="10"/>
      <c r="B18" s="7" t="s">
        <v>46</v>
      </c>
      <c r="C18" s="8">
        <v>50</v>
      </c>
      <c r="D18" s="6">
        <f>+C18-E18</f>
        <v>30</v>
      </c>
      <c r="E18" s="66">
        <f>+C18*40%</f>
        <v>20</v>
      </c>
      <c r="F18" s="67"/>
    </row>
    <row r="19" spans="1:6" ht="16.5" x14ac:dyDescent="0.25">
      <c r="A19" s="3">
        <v>4</v>
      </c>
      <c r="B19" s="4" t="s">
        <v>88</v>
      </c>
      <c r="C19" s="5">
        <f>SUM(C20:C23)</f>
        <v>42000</v>
      </c>
      <c r="D19" s="9">
        <f>SUM(D20:D23)</f>
        <v>27480</v>
      </c>
      <c r="E19" s="5"/>
      <c r="F19" s="5">
        <f>SUM(E20:F23)</f>
        <v>14520.000000000002</v>
      </c>
    </row>
    <row r="20" spans="1:6" ht="16.5" x14ac:dyDescent="0.25">
      <c r="A20" s="3"/>
      <c r="B20" s="7" t="s">
        <v>37</v>
      </c>
      <c r="C20" s="8">
        <v>1000</v>
      </c>
      <c r="D20" s="6"/>
      <c r="E20" s="66">
        <f>+C20</f>
        <v>1000</v>
      </c>
      <c r="F20" s="67"/>
    </row>
    <row r="21" spans="1:6" ht="16.5" x14ac:dyDescent="0.25">
      <c r="A21" s="10"/>
      <c r="B21" s="7" t="s">
        <v>47</v>
      </c>
      <c r="C21" s="8">
        <v>38000</v>
      </c>
      <c r="D21" s="6">
        <f>+C21-E21</f>
        <v>25080</v>
      </c>
      <c r="E21" s="66">
        <f>+C21*34%</f>
        <v>12920.000000000002</v>
      </c>
      <c r="F21" s="67"/>
    </row>
    <row r="22" spans="1:6" ht="16.5" x14ac:dyDescent="0.25">
      <c r="A22" s="10"/>
      <c r="B22" s="7" t="s">
        <v>48</v>
      </c>
      <c r="C22" s="8">
        <v>1500</v>
      </c>
      <c r="D22" s="6">
        <f>+C22-E22</f>
        <v>900</v>
      </c>
      <c r="E22" s="66">
        <f>+C22*40%</f>
        <v>600</v>
      </c>
      <c r="F22" s="67"/>
    </row>
    <row r="23" spans="1:6" ht="16.5" x14ac:dyDescent="0.25">
      <c r="A23" s="11"/>
      <c r="B23" s="12" t="s">
        <v>49</v>
      </c>
      <c r="C23" s="13">
        <v>1500</v>
      </c>
      <c r="D23" s="14">
        <f>+C23-E23</f>
        <v>1500</v>
      </c>
      <c r="E23" s="75"/>
      <c r="F23" s="76"/>
    </row>
  </sheetData>
  <mergeCells count="19">
    <mergeCell ref="E13:F13"/>
    <mergeCell ref="E23:F23"/>
    <mergeCell ref="E14:F14"/>
    <mergeCell ref="E15:F15"/>
    <mergeCell ref="E16:F16"/>
    <mergeCell ref="E18:F18"/>
    <mergeCell ref="E21:F21"/>
    <mergeCell ref="E22:F22"/>
    <mergeCell ref="E20:F20"/>
    <mergeCell ref="E12:F12"/>
    <mergeCell ref="E8:F8"/>
    <mergeCell ref="E9:F9"/>
    <mergeCell ref="E10:F10"/>
    <mergeCell ref="E11:F11"/>
    <mergeCell ref="E7:F7"/>
    <mergeCell ref="E6:F6"/>
    <mergeCell ref="E5:F5"/>
    <mergeCell ref="E4:F4"/>
    <mergeCell ref="D3:F3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I. Du toan chi</vt:lpstr>
      <vt:lpstr>II. Du toan thu phi, le phi</vt:lpstr>
      <vt:lpstr>'I. Du toan chi'!Print_Titles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2025-01-02T06:58:13Z</cp:lastPrinted>
  <dcterms:created xsi:type="dcterms:W3CDTF">2020-12-28T08:37:06Z</dcterms:created>
  <dcterms:modified xsi:type="dcterms:W3CDTF">2025-01-03T02:44:44Z</dcterms:modified>
</cp:coreProperties>
</file>